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jaramillov\Desktop\"/>
    </mc:Choice>
  </mc:AlternateContent>
  <xr:revisionPtr revIDLastSave="0" documentId="13_ncr:1_{6782E029-DC10-486D-9E0A-C947A0AF1381}" xr6:coauthVersionLast="47" xr6:coauthVersionMax="47" xr10:uidLastSave="{00000000-0000-0000-0000-000000000000}"/>
  <bookViews>
    <workbookView xWindow="-110" yWindow="-110" windowWidth="19420" windowHeight="10420" tabRatio="826" firstSheet="2" activeTab="3" xr2:uid="{00000000-000D-0000-FFFF-FFFF00000000}"/>
  </bookViews>
  <sheets>
    <sheet name="A.U.  (2)" sheetId="32" state="hidden" r:id="rId1"/>
    <sheet name="PRESU (2)" sheetId="31" state="hidden" r:id="rId2"/>
    <sheet name="PRESU" sheetId="12" r:id="rId3"/>
    <sheet name="APU´S" sheetId="34" r:id="rId4"/>
    <sheet name="Hoja1" sheetId="33" r:id="rId5"/>
  </sheets>
  <externalReferences>
    <externalReference r:id="rId6"/>
    <externalReference r:id="rId7"/>
    <externalReference r:id="rId8"/>
  </externalReferences>
  <definedNames>
    <definedName name="Adm" localSheetId="0">'[1]ACTA 5'!#REF!</definedName>
    <definedName name="Adm" localSheetId="3">'[1]ACTA 5'!#REF!</definedName>
    <definedName name="Adm">'[1]ACTA 5'!#REF!</definedName>
    <definedName name="_xlnm.Print_Area" localSheetId="0">'A.U.  (2)'!$A$1:$G$85</definedName>
    <definedName name="CompanyAddress" localSheetId="0">#REF!</definedName>
    <definedName name="CompanyAddress" localSheetId="3">#REF!</definedName>
    <definedName name="CompanyAddress">#REF!</definedName>
    <definedName name="CompanyCity" localSheetId="0">#REF!</definedName>
    <definedName name="CompanyCity" localSheetId="3">#REF!</definedName>
    <definedName name="CompanyCity">#REF!</definedName>
    <definedName name="CompanyCountry" localSheetId="0">#REF!</definedName>
    <definedName name="CompanyCountry" localSheetId="3">#REF!</definedName>
    <definedName name="CompanyCountry">#REF!</definedName>
    <definedName name="CompanyName" localSheetId="0">#REF!</definedName>
    <definedName name="CompanyName" localSheetId="3">#REF!</definedName>
    <definedName name="CompanyName">#REF!</definedName>
    <definedName name="CompanyState" localSheetId="0">#REF!</definedName>
    <definedName name="CompanyState" localSheetId="3">#REF!</definedName>
    <definedName name="CompanyState">#REF!</definedName>
    <definedName name="CompanyZip" localSheetId="0">#REF!</definedName>
    <definedName name="CompanyZip" localSheetId="3">#REF!</definedName>
    <definedName name="CompanyZip">#REF!</definedName>
    <definedName name="DataDisplayed">"Ejemplo"</definedName>
    <definedName name="Imprev" localSheetId="3">'[1]ACTA 5'!#REF!</definedName>
    <definedName name="Imprev">'[1]ACTA 5'!#REF!</definedName>
    <definedName name="inf" localSheetId="0">#REF!</definedName>
    <definedName name="inf" localSheetId="3">#REF!</definedName>
    <definedName name="inf">#REF!</definedName>
    <definedName name="IvaSUtl" localSheetId="3">'[1]ACTA 5'!#REF!</definedName>
    <definedName name="IvaSUtl">'[1]ACTA 5'!#REF!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btPpto">'[1]ACTA 5'!$H$951</definedName>
    <definedName name="Slicer_Contact_Type">#N/A</definedName>
    <definedName name="tablonx">'[2]BASE DE DATOS'!#REF!</definedName>
    <definedName name="_xlnm.Print_Titles">#N/A</definedName>
    <definedName name="TtlCD" localSheetId="3">'[1]ACTA 5'!#REF!</definedName>
    <definedName name="TtlCD">'[1]ACTA 5'!#REF!</definedName>
    <definedName name="Utilidad" localSheetId="3">'[1]ACTA 5'!#REF!</definedName>
    <definedName name="Utilidad">'[1]ACTA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2" l="1"/>
  <c r="G13" i="12"/>
  <c r="F14" i="12"/>
  <c r="G14" i="12" s="1"/>
  <c r="F15" i="12"/>
  <c r="G15" i="12" s="1"/>
  <c r="F16" i="12"/>
  <c r="G16" i="12"/>
  <c r="F17" i="12"/>
  <c r="G17" i="12"/>
  <c r="F18" i="12"/>
  <c r="G18" i="12" s="1"/>
  <c r="F19" i="12"/>
  <c r="G19" i="12" s="1"/>
  <c r="F20" i="12"/>
  <c r="G20" i="12"/>
  <c r="F21" i="12"/>
  <c r="G21" i="12"/>
  <c r="F22" i="12"/>
  <c r="G22" i="12" s="1"/>
  <c r="F23" i="12"/>
  <c r="G23" i="12" s="1"/>
  <c r="G265" i="34"/>
  <c r="G264" i="34"/>
  <c r="G258" i="34"/>
  <c r="G259" i="34" s="1"/>
  <c r="G251" i="34"/>
  <c r="G252" i="34"/>
  <c r="G250" i="34"/>
  <c r="G245" i="34"/>
  <c r="G246" i="34" s="1"/>
  <c r="G240" i="34"/>
  <c r="G237" i="34"/>
  <c r="G238" i="34"/>
  <c r="G239" i="34"/>
  <c r="G236" i="34"/>
  <c r="G223" i="34"/>
  <c r="G224" i="34"/>
  <c r="G225" i="34"/>
  <c r="G226" i="34"/>
  <c r="G227" i="34"/>
  <c r="G228" i="34"/>
  <c r="G229" i="34"/>
  <c r="G230" i="34"/>
  <c r="G231" i="34"/>
  <c r="G222" i="34"/>
  <c r="G221" i="34"/>
  <c r="G215" i="34"/>
  <c r="F216" i="34"/>
  <c r="G216" i="34" s="1"/>
  <c r="G190" i="34"/>
  <c r="G191" i="34"/>
  <c r="G180" i="34"/>
  <c r="G181" i="34"/>
  <c r="G182" i="34"/>
  <c r="G183" i="34"/>
  <c r="G184" i="34"/>
  <c r="G185" i="34"/>
  <c r="G168" i="34"/>
  <c r="G169" i="34"/>
  <c r="G170" i="34"/>
  <c r="G171" i="34"/>
  <c r="G172" i="34"/>
  <c r="G173" i="34"/>
  <c r="G174" i="34"/>
  <c r="G175" i="34"/>
  <c r="G167" i="34"/>
  <c r="G160" i="34"/>
  <c r="G161" i="34"/>
  <c r="G162" i="34"/>
  <c r="G159" i="34"/>
  <c r="G148" i="34"/>
  <c r="G149" i="34"/>
  <c r="G150" i="34"/>
  <c r="G151" i="34"/>
  <c r="F211" i="34" s="1"/>
  <c r="G211" i="34" s="1"/>
  <c r="G152" i="34"/>
  <c r="F212" i="34" s="1"/>
  <c r="G212" i="34" s="1"/>
  <c r="G153" i="34"/>
  <c r="F213" i="34" s="1"/>
  <c r="G213" i="34" s="1"/>
  <c r="G154" i="34"/>
  <c r="F214" i="34" s="1"/>
  <c r="G214" i="34" s="1"/>
  <c r="G147" i="34"/>
  <c r="G141" i="34"/>
  <c r="G142" i="34"/>
  <c r="G140" i="34"/>
  <c r="G134" i="34"/>
  <c r="G135" i="34"/>
  <c r="G132" i="34"/>
  <c r="G111" i="34"/>
  <c r="G112" i="34"/>
  <c r="G113" i="34"/>
  <c r="G88" i="34"/>
  <c r="G102" i="34"/>
  <c r="G103" i="34"/>
  <c r="G104" i="34"/>
  <c r="G105" i="34"/>
  <c r="G106" i="34"/>
  <c r="G101" i="34"/>
  <c r="G95" i="34"/>
  <c r="G96" i="34"/>
  <c r="G94" i="34"/>
  <c r="G86" i="34"/>
  <c r="G76" i="34"/>
  <c r="G77" i="34"/>
  <c r="G78" i="34"/>
  <c r="G68" i="34"/>
  <c r="G69" i="34"/>
  <c r="G70" i="34"/>
  <c r="G71" i="34"/>
  <c r="G60" i="34"/>
  <c r="G61" i="34"/>
  <c r="G62" i="34"/>
  <c r="G63" i="34"/>
  <c r="G59" i="34"/>
  <c r="G45" i="34"/>
  <c r="G46" i="34"/>
  <c r="G47" i="34"/>
  <c r="G48" i="34"/>
  <c r="G49" i="34"/>
  <c r="G50" i="34"/>
  <c r="G51" i="34"/>
  <c r="G52" i="34"/>
  <c r="G53" i="34"/>
  <c r="G54" i="34"/>
  <c r="G44" i="34"/>
  <c r="G38" i="34"/>
  <c r="G39" i="34"/>
  <c r="G37" i="34"/>
  <c r="G31" i="34"/>
  <c r="G32" i="34"/>
  <c r="G30" i="34"/>
  <c r="G20" i="34"/>
  <c r="G21" i="34"/>
  <c r="G22" i="34"/>
  <c r="G23" i="34"/>
  <c r="G14" i="34"/>
  <c r="E204" i="34"/>
  <c r="E201" i="34"/>
  <c r="E200" i="34"/>
  <c r="E199" i="34"/>
  <c r="E198" i="34"/>
  <c r="E133" i="34"/>
  <c r="G133" i="34" s="1"/>
  <c r="E126" i="34"/>
  <c r="E123" i="34"/>
  <c r="E122" i="34"/>
  <c r="E121" i="34"/>
  <c r="E120" i="34"/>
  <c r="E12" i="34"/>
  <c r="E10" i="34"/>
  <c r="G253" i="34" l="1"/>
  <c r="G232" i="34"/>
  <c r="G241" i="34"/>
  <c r="G192" i="34"/>
  <c r="G186" i="34"/>
  <c r="G176" i="34"/>
  <c r="G163" i="34"/>
  <c r="G155" i="34"/>
  <c r="G143" i="34"/>
  <c r="G136" i="34"/>
  <c r="G107" i="34"/>
  <c r="G114" i="34"/>
  <c r="F200" i="34" s="1"/>
  <c r="G200" i="34" s="1"/>
  <c r="G79" i="34"/>
  <c r="G13" i="34" s="1"/>
  <c r="G97" i="34"/>
  <c r="G72" i="34"/>
  <c r="G40" i="34"/>
  <c r="G9" i="34" s="1"/>
  <c r="G55" i="34"/>
  <c r="G64" i="34" s="1"/>
  <c r="G11" i="34" s="1"/>
  <c r="G33" i="34"/>
  <c r="G8" i="34" s="1"/>
  <c r="G24" i="34"/>
  <c r="E48" i="31"/>
  <c r="G87" i="34" l="1"/>
  <c r="F210" i="34"/>
  <c r="G210" i="34" s="1"/>
  <c r="G217" i="34" s="1"/>
  <c r="G123" i="34"/>
  <c r="F201" i="34"/>
  <c r="G201" i="34" s="1"/>
  <c r="G121" i="34"/>
  <c r="F199" i="34"/>
  <c r="G199" i="34" s="1"/>
  <c r="G124" i="34"/>
  <c r="F202" i="34"/>
  <c r="G202" i="34" s="1"/>
  <c r="G126" i="34"/>
  <c r="F204" i="34"/>
  <c r="G204" i="34" s="1"/>
  <c r="G125" i="34"/>
  <c r="F203" i="34"/>
  <c r="G203" i="34" s="1"/>
  <c r="F197" i="34"/>
  <c r="G197" i="34" s="1"/>
  <c r="G127" i="34"/>
  <c r="F205" i="34"/>
  <c r="G205" i="34" s="1"/>
  <c r="F196" i="34"/>
  <c r="G196" i="34" s="1"/>
  <c r="G120" i="34"/>
  <c r="F198" i="34"/>
  <c r="G198" i="34" s="1"/>
  <c r="G89" i="34"/>
  <c r="G122" i="34"/>
  <c r="G12" i="34"/>
  <c r="G85" i="34"/>
  <c r="G84" i="34"/>
  <c r="G7" i="34"/>
  <c r="F83" i="34"/>
  <c r="G83" i="34" s="1"/>
  <c r="G10" i="34"/>
  <c r="F48" i="31"/>
  <c r="G48" i="31" s="1"/>
  <c r="G206" i="34" l="1"/>
  <c r="G15" i="34"/>
  <c r="G90" i="34"/>
  <c r="F13" i="32"/>
  <c r="F73" i="32"/>
  <c r="G73" i="32" s="1"/>
  <c r="G72" i="32"/>
  <c r="G64" i="32"/>
  <c r="F62" i="32"/>
  <c r="G62" i="32" s="1"/>
  <c r="F61" i="32"/>
  <c r="G61" i="32" s="1"/>
  <c r="F60" i="32"/>
  <c r="G60" i="32" s="1"/>
  <c r="F59" i="32"/>
  <c r="G59" i="32" s="1"/>
  <c r="B47" i="32"/>
  <c r="B48" i="32" s="1"/>
  <c r="B49" i="32" s="1"/>
  <c r="B50" i="32" s="1"/>
  <c r="B51" i="32" s="1"/>
  <c r="F32" i="32"/>
  <c r="F31" i="32"/>
  <c r="G31" i="32" s="1"/>
  <c r="F30" i="32"/>
  <c r="F29" i="32"/>
  <c r="F28" i="32"/>
  <c r="D28" i="32"/>
  <c r="D29" i="32" s="1"/>
  <c r="F20" i="32"/>
  <c r="G20" i="32" s="1"/>
  <c r="G19" i="32"/>
  <c r="G18" i="32"/>
  <c r="G17" i="32"/>
  <c r="G16" i="32"/>
  <c r="G15" i="32"/>
  <c r="G14" i="32"/>
  <c r="G13" i="32"/>
  <c r="B13" i="32"/>
  <c r="B14" i="32" s="1"/>
  <c r="B15" i="32" s="1"/>
  <c r="G12" i="32"/>
  <c r="K54" i="31"/>
  <c r="G45" i="31"/>
  <c r="E43" i="31"/>
  <c r="G37" i="31"/>
  <c r="G75" i="32" l="1"/>
  <c r="G28" i="32"/>
  <c r="G22" i="32"/>
  <c r="G23" i="32" s="1"/>
  <c r="G24" i="32" s="1"/>
  <c r="D30" i="32"/>
  <c r="D32" i="32" s="1"/>
  <c r="G32" i="32" s="1"/>
  <c r="G29" i="32"/>
  <c r="G66" i="32"/>
  <c r="G67" i="32" s="1"/>
  <c r="G68" i="32" s="1"/>
  <c r="G30" i="32" l="1"/>
  <c r="G34" i="32" s="1"/>
  <c r="G35" i="32" s="1"/>
  <c r="G36" i="32" s="1"/>
  <c r="F46" i="31" l="1"/>
  <c r="G46" i="31" s="1"/>
  <c r="F47" i="31"/>
  <c r="G47" i="31" s="1"/>
  <c r="F49" i="31"/>
  <c r="G49" i="31" s="1"/>
  <c r="F56" i="31" l="1"/>
  <c r="G56" i="31" s="1"/>
  <c r="F57" i="31"/>
  <c r="G57" i="31" s="1"/>
  <c r="F26" i="31" l="1"/>
  <c r="G26" i="31" s="1"/>
  <c r="F55" i="31"/>
  <c r="G55" i="31" s="1"/>
  <c r="F52" i="31"/>
  <c r="G52" i="31" s="1"/>
  <c r="F51" i="31"/>
  <c r="G51" i="31" s="1"/>
  <c r="F53" i="31"/>
  <c r="G53" i="31" s="1"/>
  <c r="F54" i="31"/>
  <c r="G54" i="31" s="1"/>
  <c r="F42" i="31" l="1"/>
  <c r="G42" i="31" s="1"/>
  <c r="F28" i="31"/>
  <c r="G28" i="31" s="1"/>
  <c r="F50" i="31"/>
  <c r="G50" i="31" s="1"/>
  <c r="F39" i="31"/>
  <c r="G39" i="31" s="1"/>
  <c r="F44" i="31" l="1"/>
  <c r="G44" i="31" s="1"/>
  <c r="F38" i="31"/>
  <c r="G38" i="31" s="1"/>
  <c r="F27" i="31"/>
  <c r="G27" i="31" s="1"/>
  <c r="F40" i="31"/>
  <c r="G40" i="31" s="1"/>
  <c r="F31" i="31"/>
  <c r="G31" i="31" s="1"/>
  <c r="F32" i="31"/>
  <c r="G32" i="31" s="1"/>
  <c r="F36" i="31"/>
  <c r="G36" i="31" s="1"/>
  <c r="F41" i="31"/>
  <c r="G41" i="31" s="1"/>
  <c r="F35" i="31" l="1"/>
  <c r="G35" i="31" s="1"/>
  <c r="F34" i="31"/>
  <c r="G34" i="31" s="1"/>
  <c r="F33" i="31"/>
  <c r="G33" i="31" s="1"/>
  <c r="F43" i="31" l="1"/>
  <c r="G43" i="31" s="1"/>
  <c r="F14" i="31"/>
  <c r="G14" i="31" s="1"/>
  <c r="F13" i="31"/>
  <c r="G13" i="31" s="1"/>
  <c r="F29" i="31"/>
  <c r="G29" i="31" s="1"/>
  <c r="F25" i="31"/>
  <c r="G25" i="31" s="1"/>
  <c r="F19" i="31"/>
  <c r="G19" i="31" s="1"/>
  <c r="F17" i="31"/>
  <c r="G17" i="31" s="1"/>
  <c r="F23" i="31"/>
  <c r="G23" i="31" s="1"/>
  <c r="F24" i="31"/>
  <c r="G24" i="31" s="1"/>
  <c r="F15" i="31"/>
  <c r="G15" i="31" s="1"/>
  <c r="F18" i="31"/>
  <c r="G18" i="31" s="1"/>
  <c r="F16" i="31"/>
  <c r="G16" i="31" s="1"/>
  <c r="F20" i="31"/>
  <c r="G20" i="31" s="1"/>
  <c r="F22" i="31" l="1"/>
  <c r="G22" i="31" s="1"/>
  <c r="F21" i="31"/>
  <c r="G21" i="31" s="1"/>
  <c r="F30" i="31"/>
  <c r="G30" i="31" s="1"/>
  <c r="G25" i="12" l="1"/>
  <c r="G60" i="31"/>
  <c r="G6" i="32" s="1"/>
  <c r="G62" i="31" l="1"/>
  <c r="G61" i="31"/>
  <c r="G79" i="32"/>
  <c r="G5" i="32"/>
  <c r="G63" i="31" l="1"/>
  <c r="G6" i="31" s="1"/>
  <c r="G8" i="31" s="1"/>
  <c r="D52" i="32"/>
  <c r="G52" i="32" s="1"/>
  <c r="D48" i="32"/>
  <c r="D46" i="32"/>
  <c r="G46" i="32" s="1"/>
  <c r="D49" i="32"/>
  <c r="D40" i="32"/>
  <c r="G40" i="32" s="1"/>
  <c r="G42" i="32" s="1"/>
  <c r="D51" i="32"/>
  <c r="G51" i="32" s="1"/>
  <c r="D53" i="32"/>
  <c r="G53" i="32" s="1"/>
  <c r="D47" i="32"/>
  <c r="G47" i="32" s="1"/>
  <c r="G49" i="32" l="1"/>
  <c r="G55" i="32" s="1"/>
  <c r="G77" i="32" s="1"/>
  <c r="D50" i="32"/>
  <c r="F77" i="32" l="1"/>
  <c r="F81" i="32" s="1"/>
  <c r="G81" i="32" s="1"/>
  <c r="K77" i="32"/>
  <c r="L15" i="32"/>
  <c r="K55" i="32"/>
  <c r="G27" i="12" l="1"/>
  <c r="G28" i="12" s="1"/>
  <c r="G26" i="12"/>
  <c r="G29" i="12" l="1"/>
  <c r="G6" i="12" s="1"/>
  <c r="G8" i="12" s="1"/>
  <c r="G119" i="34" l="1"/>
  <c r="G118" i="34"/>
  <c r="G128" i="34" l="1"/>
</calcChain>
</file>

<file path=xl/sharedStrings.xml><?xml version="1.0" encoding="utf-8"?>
<sst xmlns="http://schemas.openxmlformats.org/spreadsheetml/2006/main" count="807" uniqueCount="306">
  <si>
    <t>UND</t>
  </si>
  <si>
    <t>CANT</t>
  </si>
  <si>
    <t>m2</t>
  </si>
  <si>
    <t>m3</t>
  </si>
  <si>
    <t xml:space="preserve">COSTO DIRECTO </t>
  </si>
  <si>
    <t>ÍTEM</t>
  </si>
  <si>
    <t>DESCRIPCIÓN</t>
  </si>
  <si>
    <t>CANT.</t>
  </si>
  <si>
    <t>Gl</t>
  </si>
  <si>
    <t>Lb</t>
  </si>
  <si>
    <t>Día</t>
  </si>
  <si>
    <t>Herramienta menor</t>
  </si>
  <si>
    <t>%MO</t>
  </si>
  <si>
    <t>Acarreo horizontal</t>
  </si>
  <si>
    <t>Vibrocompactador manual</t>
  </si>
  <si>
    <t>Kg</t>
  </si>
  <si>
    <t>ACPM</t>
  </si>
  <si>
    <t>Ensayo de resistencia concreto</t>
  </si>
  <si>
    <t>M2</t>
  </si>
  <si>
    <t>Un</t>
  </si>
  <si>
    <t>Cuadrilla E 1 Of + 1 Ay (jornal + prestaciones)</t>
  </si>
  <si>
    <t>Herramienta menor (% mano obra)</t>
  </si>
  <si>
    <t>Cemento gris saco por 50 kilos, incluye cargue, descargue y transporte</t>
  </si>
  <si>
    <t>Sc</t>
  </si>
  <si>
    <t>Arena</t>
  </si>
  <si>
    <t>Lt</t>
  </si>
  <si>
    <t>Cuadrilla A 1 Of + 4 Ay (jornal + prestaciones)</t>
  </si>
  <si>
    <t>M</t>
  </si>
  <si>
    <t>Oficial (jornal + prestaciones)</t>
  </si>
  <si>
    <t>Cuadrilla B 1 Min + 2 Ay (jornal + prestaciones)</t>
  </si>
  <si>
    <t>Cuadrilla C 1 Of + 7 Ay (jornal + prestaciones)</t>
  </si>
  <si>
    <t>Cuadrilla D 2 Of + 4 Ay (jornal + prestaciones)</t>
  </si>
  <si>
    <t>Cuadrilla H 4 Ay (jornal + prestaciones)</t>
  </si>
  <si>
    <t>Cuadrilla J (1 Of eléctrico+1Ay eléctrico) (jornal + prestaciones)</t>
  </si>
  <si>
    <t xml:space="preserve">Alambre negro calibre 18 </t>
  </si>
  <si>
    <t>Acero Fy = 60.000 psi d&gt;1/4" puesto en obra</t>
  </si>
  <si>
    <t>M3</t>
  </si>
  <si>
    <t>Triturado</t>
  </si>
  <si>
    <t xml:space="preserve">Agua </t>
  </si>
  <si>
    <t>Concretadora gasolina de 1 o 1 1/2 sacos</t>
  </si>
  <si>
    <t>Ayudante (jornal + prestaciones)</t>
  </si>
  <si>
    <t>Transporte material (corte, sub-base, base, afirmado, Petreos, arenas, etc)</t>
  </si>
  <si>
    <t>% MO</t>
  </si>
  <si>
    <t>Mes</t>
  </si>
  <si>
    <t>Arenón</t>
  </si>
  <si>
    <t>Bisagra de hierro para puerta</t>
  </si>
  <si>
    <t>Cinta de señalización cal 6</t>
  </si>
  <si>
    <t>Cuartón de sajo 2" x 4" x 2,9 m</t>
  </si>
  <si>
    <t>Guadua basa longitud promedio = 5 m</t>
  </si>
  <si>
    <t>Material de peña (recebo) en cantera</t>
  </si>
  <si>
    <t>Paleta pare - siga en polietileno y texto reflectivo, de 45 cm</t>
  </si>
  <si>
    <t>Prado trenza</t>
  </si>
  <si>
    <t>Puntilla (promedio)</t>
  </si>
  <si>
    <t>Soldadura PVC Gerfor 250 cm3</t>
  </si>
  <si>
    <t>Tabla para formaleta de 1" x 10" x 2,9 m</t>
  </si>
  <si>
    <t>Tela de cerramiento a = 2,10 m (rollo por 100 m)</t>
  </si>
  <si>
    <t>Teja zinc ondulada 2,13 x 0,80 metros Cal 24.</t>
  </si>
  <si>
    <t>Tierra vegetal</t>
  </si>
  <si>
    <t xml:space="preserve">Varillón de sajo 3x3 </t>
  </si>
  <si>
    <t>Vaselina</t>
  </si>
  <si>
    <t>un</t>
  </si>
  <si>
    <t>kg</t>
  </si>
  <si>
    <t>Ml</t>
  </si>
  <si>
    <t>KG</t>
  </si>
  <si>
    <t>m</t>
  </si>
  <si>
    <t>Taco metálico de 2 - &gt;3 m</t>
  </si>
  <si>
    <t>Dia</t>
  </si>
  <si>
    <t>Tablero formaleta 90*135</t>
  </si>
  <si>
    <t>Taladro percutor</t>
  </si>
  <si>
    <t>ITEM</t>
  </si>
  <si>
    <t>Impermeabilizante para concreto</t>
  </si>
  <si>
    <t>Disposición en botadero</t>
  </si>
  <si>
    <t>Cerramiento provisional con señalizador y tela de cerramiento</t>
  </si>
  <si>
    <t>ml</t>
  </si>
  <si>
    <t>Señales preventivas</t>
  </si>
  <si>
    <t>Retiro de sobrantes a escombrera certificada</t>
  </si>
  <si>
    <t>Formaleta</t>
  </si>
  <si>
    <t>und</t>
  </si>
  <si>
    <t>CONTRATO  N°:</t>
  </si>
  <si>
    <t>OBJETO:</t>
  </si>
  <si>
    <t xml:space="preserve">VALOR INICIAL CONTRATO :  </t>
  </si>
  <si>
    <t xml:space="preserve">VALOR  ADICION : </t>
  </si>
  <si>
    <t xml:space="preserve">VALOR  DEL CONTRATO : </t>
  </si>
  <si>
    <t>CONTRATISTA :</t>
  </si>
  <si>
    <t>INTERVENTORIA :</t>
  </si>
  <si>
    <t>EMPRESA DE ENERGÍA DE PEREIRA</t>
  </si>
  <si>
    <t>DESCRIPCION</t>
  </si>
  <si>
    <t>VR / UNIT</t>
  </si>
  <si>
    <t>VR / PARCIAL</t>
  </si>
  <si>
    <t>COSTO DIRECTO</t>
  </si>
  <si>
    <t>ADMINISTRACION</t>
  </si>
  <si>
    <t>%</t>
  </si>
  <si>
    <t>UTILIDAD</t>
  </si>
  <si>
    <t>VALOR TOTAL</t>
  </si>
  <si>
    <t>Cerramiento con cinta de señalización, incluye señalizador tubular, dos cintas</t>
  </si>
  <si>
    <t>Señalizador tubular de 1,30 m (2 líneas de cinta)</t>
  </si>
  <si>
    <t>Desmonte de adoquines</t>
  </si>
  <si>
    <t>Tubo PVC 6" tipo TDP por 6.00m</t>
  </si>
  <si>
    <t xml:space="preserve">Limpiador removedor PVC de 760 grs </t>
  </si>
  <si>
    <t>Pote</t>
  </si>
  <si>
    <t xml:space="preserve">Soldadura liquida para PVC 1/4 galon </t>
  </si>
  <si>
    <t>Concreto Impermeabilizado 20.7 MPa. (Grava de 1")</t>
  </si>
  <si>
    <t>Reinstalación de adoquín peatonal existente incluye arena</t>
  </si>
  <si>
    <t>dia</t>
  </si>
  <si>
    <t>Acero Fy=414 Mpa. d&gt;1/4" Co+Fi+Ar</t>
  </si>
  <si>
    <t xml:space="preserve">Perforación Microtunel (4 Vías x 4") + Ducto TDP 4" incluye la tubería. </t>
  </si>
  <si>
    <t>Excavación en material común seco de 0 - 2 m manual</t>
  </si>
  <si>
    <t>Desmonte y sello de tapa de seguridad e=15cm</t>
  </si>
  <si>
    <t>Cárcamo en C20.7MPa. Imperm. (1.00x1.20) Peatonal</t>
  </si>
  <si>
    <t>Cárcamo en C20.7MPa. Imperm. (1.00x1.20) Vehicular</t>
  </si>
  <si>
    <t xml:space="preserve">Banco de ductos (4 Vías x 4") sobre vía en asfalto </t>
  </si>
  <si>
    <t>Banco de ductos (4 Vías x 4") en andén</t>
  </si>
  <si>
    <t>Banco de ductos (4 Vías x 4") en andén + Adoquin</t>
  </si>
  <si>
    <t>Banco de ductos (6 Vías x 4") en andén</t>
  </si>
  <si>
    <t>Banco de ductos (6 Vías x 4") en andén + Adoquin</t>
  </si>
  <si>
    <t>Perforación Microtunel (2 Vías x 4") + Ducto TDP 4" incluye la tubería</t>
  </si>
  <si>
    <t>Cámara de Barraje en C20.7MPa. Imperm. (1.6x3.1)</t>
  </si>
  <si>
    <t>Adecuación Cámara de Transformador en C24MPa. Imperm. (7.3x2.1x2.4h) (Valor sujeto a cambios según condiciones de obra)</t>
  </si>
  <si>
    <t xml:space="preserve">Cámara de Transformador en C24MPa. Imperm. (7.3x2.1x2.4h) </t>
  </si>
  <si>
    <t xml:space="preserve">Cámara para Caja Maniobra. Inlcuye plaquetas en C24MPa. prefabricadas (2.40x.30x.20h)  </t>
  </si>
  <si>
    <t>Muro de Cárcamo en C20.7MPa. Imperm. E=.17cm (1.0x1.2)</t>
  </si>
  <si>
    <t>Piso de Cárcamo en C20.7MPa. Imperm. E=12cm (1.0x1.2)</t>
  </si>
  <si>
    <t>Tapa de Cárcamo en C20.7MPa. Imperm. E=15cm (1.00x1.2) Andên</t>
  </si>
  <si>
    <t>Caja de inspección de 40 x 40 para reparación domiciliarias alcantarillado</t>
  </si>
  <si>
    <t>Instalacion tapa registro acueducto</t>
  </si>
  <si>
    <t>Limpieza de cárcamo</t>
  </si>
  <si>
    <t>Restitución de adoquín peatonal (20% del área) incluido transporte</t>
  </si>
  <si>
    <t>Base en arena de pega e=0.10m</t>
  </si>
  <si>
    <t>Escalera de gato D=3/4" L=1.1m+Anclaje+Epoxico</t>
  </si>
  <si>
    <t xml:space="preserve">Instalación de tapa de seguridad </t>
  </si>
  <si>
    <t xml:space="preserve">Lleno compactado con material de sitio </t>
  </si>
  <si>
    <t xml:space="preserve">CAMARA C20.7MPa. IMPERM. + C28MPa (1.50X1.50X1.50h) vehicular </t>
  </si>
  <si>
    <t>día</t>
  </si>
  <si>
    <t>Instalación de tapa de seguridad en lámina de acero cold-rolled e=3/8" Carcamo  nuevo</t>
  </si>
  <si>
    <t>Instalación de tapa de seguridad en lámina de acero cold-rolled e=3/8" Carcamo existente</t>
  </si>
  <si>
    <t>Herramienta Menor (% M.O.)</t>
  </si>
  <si>
    <t>Acero de refuerzo Fy=420 Mpa</t>
  </si>
  <si>
    <t>Sikadur 42 anclaje para pernos o acero</t>
  </si>
  <si>
    <t>Acarreo Horizontal (% M.O.)</t>
  </si>
  <si>
    <t>Lleno compactado con material granular</t>
  </si>
  <si>
    <t>Ducto pvc de 1/2" a 3/4"  L=10m + curva en andén</t>
  </si>
  <si>
    <t>Ducto pvc de 1" a 2" L=10m + curva en andén</t>
  </si>
  <si>
    <t>Limpiador PVC Pavco 760 gr</t>
  </si>
  <si>
    <t xml:space="preserve"> % </t>
  </si>
  <si>
    <t>Mortero 1:3 (producción) *</t>
  </si>
  <si>
    <t xml:space="preserve">Adecuación de carcamo </t>
  </si>
  <si>
    <t xml:space="preserve">Perforación Microtunel (6 Vías x 4") + Ducto TDP 4" incluye la tubería </t>
  </si>
  <si>
    <t>Reparación de domiciliaria alcantarillado tuberia =&lt; 6" desarrollo 2m</t>
  </si>
  <si>
    <t>Reparacion acometida  domiciliaria acueducto tuberia &lt;4" (incluye accesorios)(incluye accesorios)</t>
  </si>
  <si>
    <t>CAMARA C20.7MPa. IMPERM. 0.80X0.80X0.80h)  para redes de baja tensión (tapa en COLD ROLLED)</t>
  </si>
  <si>
    <t>CAMARA C20.7MPa. IMPERM. 0.80X0.80X0.80h)  para redes de baja tensión (tapa en concreto)</t>
  </si>
  <si>
    <t>una camara por manzana</t>
  </si>
  <si>
    <t>Ampliacion Cámara de Barraje en C20.7MPa. Imperm. (1.6x3.1)</t>
  </si>
  <si>
    <t>Banco de ductos (4 Vías x 4") en Tierra</t>
  </si>
  <si>
    <t>Camara C20.7MPa. IMPERM. 1.50X1.50X1.50h) peatonal</t>
  </si>
  <si>
    <t>Perforacion teledirigida para tubería de polietlino de alta densidad PEHD100 de diametro D=6 pul, PN10</t>
  </si>
  <si>
    <t>Afloramiento pvc de 4"  L= 3m incluye curva de gran radio en tierra</t>
  </si>
  <si>
    <t xml:space="preserve">Curva de gran radio  PVC de  6" </t>
  </si>
  <si>
    <t xml:space="preserve">ANÁLISIS   DEL   AU </t>
  </si>
  <si>
    <t>PLAZO EN MESES</t>
  </si>
  <si>
    <t>COSTOS DIRECTO DE OBRA</t>
  </si>
  <si>
    <t>1.</t>
  </si>
  <si>
    <t>PERSONAL PROFESIONAL</t>
  </si>
  <si>
    <t>PROFESIONAL</t>
  </si>
  <si>
    <t>SALARIO</t>
  </si>
  <si>
    <t>UTILIZACION MES</t>
  </si>
  <si>
    <t>No. MESES</t>
  </si>
  <si>
    <t>V/r PARCIAL</t>
  </si>
  <si>
    <t xml:space="preserve">Director de Obra      </t>
  </si>
  <si>
    <t xml:space="preserve">Residente de Obra  </t>
  </si>
  <si>
    <t>Asesor Seguridad y salud en el trabajo</t>
  </si>
  <si>
    <t xml:space="preserve">Asesor Ambiental     </t>
  </si>
  <si>
    <t>Asesor de gestión de calidad</t>
  </si>
  <si>
    <t>Asesor gestión social</t>
  </si>
  <si>
    <t>Comision topografica</t>
  </si>
  <si>
    <t>Tecnico electricista</t>
  </si>
  <si>
    <t>Inspector de Obra  (Maestro)</t>
  </si>
  <si>
    <t>Subtotal Personal</t>
  </si>
  <si>
    <t>Factor Prestacional</t>
  </si>
  <si>
    <t>Total Personal</t>
  </si>
  <si>
    <t>2.</t>
  </si>
  <si>
    <t>PERSONAL DE APOYO</t>
  </si>
  <si>
    <t>Secretaria</t>
  </si>
  <si>
    <t>Almacenista</t>
  </si>
  <si>
    <t>Auxiliar contable</t>
  </si>
  <si>
    <t xml:space="preserve">Vigilancia </t>
  </si>
  <si>
    <t>Mensajero</t>
  </si>
  <si>
    <t>3.</t>
  </si>
  <si>
    <t>COSTOS DE LEGALIZACION</t>
  </si>
  <si>
    <t>POLIZAS</t>
  </si>
  <si>
    <t>Subtotal costos de legalizacion</t>
  </si>
  <si>
    <t>4.</t>
  </si>
  <si>
    <t>IMPUESTOS</t>
  </si>
  <si>
    <t>IMPUESTO DE TIMBRE</t>
  </si>
  <si>
    <t>ESTAMPILLAS</t>
  </si>
  <si>
    <t>Estampilla Prohospitales</t>
  </si>
  <si>
    <t>Industria y Comercio</t>
  </si>
  <si>
    <t>4 por mil (Anticipo)</t>
  </si>
  <si>
    <t>CONTRIBUCION ESPECIAL</t>
  </si>
  <si>
    <t>RETENCION EN LA FUENTE</t>
  </si>
  <si>
    <t>FIC</t>
  </si>
  <si>
    <t>Subtotal Impuestos</t>
  </si>
  <si>
    <t>5.</t>
  </si>
  <si>
    <t>COSTOS DIRECTOS REEMBOLSABLES</t>
  </si>
  <si>
    <t>Equipos de computo</t>
  </si>
  <si>
    <t>Comunicaciones y Telefonos</t>
  </si>
  <si>
    <t>Gastos operacionales de oficina</t>
  </si>
  <si>
    <t>Papeleria, Fotocopias, Fax y Fotografias.</t>
  </si>
  <si>
    <t>Seguridad Industrial</t>
  </si>
  <si>
    <t>Vigilancia</t>
  </si>
  <si>
    <t>Subtotal Costos Directos</t>
  </si>
  <si>
    <t>Factor de Administracion</t>
  </si>
  <si>
    <t>Total Costos Directos</t>
  </si>
  <si>
    <t>OTROS COSTOS</t>
  </si>
  <si>
    <t xml:space="preserve">Campamente o bodega </t>
  </si>
  <si>
    <t>Valla informativa</t>
  </si>
  <si>
    <t>Subtotal Otros</t>
  </si>
  <si>
    <t>VALOR TOTAL ADMINISTRACION (1+2+3+4+5+6)</t>
  </si>
  <si>
    <t>VALOR UTILIDAD</t>
  </si>
  <si>
    <t>REDONDEO GENERAL</t>
  </si>
  <si>
    <t>Representante Legal Perforar Ingenieria s.a.s.</t>
  </si>
  <si>
    <t>Alquiler de campamento</t>
  </si>
  <si>
    <t>mes</t>
  </si>
  <si>
    <t>Asesor en salud ocupacional (dedicacion 100%)</t>
  </si>
  <si>
    <t xml:space="preserve">Asesor electricista  (dedicacion 20%) contruccion de camara de transfomador </t>
  </si>
  <si>
    <t xml:space="preserve">Vigilante </t>
  </si>
  <si>
    <t>IVA 19%</t>
  </si>
  <si>
    <t>Obras liga contra el cancer</t>
  </si>
  <si>
    <t>Paletero</t>
  </si>
  <si>
    <t>Alquiler de equipos de radiotelefonía</t>
  </si>
  <si>
    <t xml:space="preserve"> </t>
  </si>
  <si>
    <t>Auxiliares de Tránsito. Salario + prestaciones.</t>
  </si>
  <si>
    <t>Empradizacion con prado trensa, incluye tierra vegetal e= 0,10 m.</t>
  </si>
  <si>
    <t>Suministro e instalacion unidad sanitaria portatil y mantanimiento dos veces por semana</t>
  </si>
  <si>
    <t>Vigilante. Jornal + prestaciones.</t>
  </si>
  <si>
    <t>Paletero. Jornal + prestaciones.</t>
  </si>
  <si>
    <t>Banco de ductos (2 Vías x 6") pvc DPT en Tierra</t>
  </si>
  <si>
    <t>Campamento, incluye teja de zinc, piso en concreto de 17,2 Mpa, tabla.</t>
  </si>
  <si>
    <t>Estructura tunel liner lamina corrugadas cal 12 (2,5 mm) accesorios, transporte, instalacion.</t>
  </si>
  <si>
    <t>Entibado (% mano obra)</t>
  </si>
  <si>
    <t>Grauting fluido 17,2 Mpa inyeccion estructura liner , expesor aproximado 0,08 m. longitud 1,00 m.</t>
  </si>
  <si>
    <t>Concreto grauting Impermeabilizado 17,2 MPa. (Grava de 1/2")</t>
  </si>
  <si>
    <t>Trasiego concreto dentro de la excavacion</t>
  </si>
  <si>
    <t>M3/Km</t>
  </si>
  <si>
    <t xml:space="preserve">EstructuraTunel Liner d=1,20 m., lamina galvanizada calibre 12 (2,5 mm.) incluye: Intalacion, transporte cerramiento con yute, señalizacion vial preventiva, grauting fluido inyectado,excavacion,trasiego matarial tunel, retiro final material de excavacion. </t>
  </si>
  <si>
    <t xml:space="preserve">EstructuraTunel Liner d=1,20 m., lamina galvanizada calibre 12 (2,5 mm.) incluye: cerramiento,señalizacion vial preventiva, grauting fluido(UND - ML) inyectado,excavacion,trasiego matarial tunel, retiro final material de excavacion. </t>
  </si>
  <si>
    <t>Camara C20.7MPa. IMPERM. 1.50X1.50X3,80h) peatonal</t>
  </si>
  <si>
    <t xml:space="preserve">Planta electrica </t>
  </si>
  <si>
    <t>Trasiego de material sobrante acarreo horizontal dentro de la estructura al sitio de acopio</t>
  </si>
  <si>
    <t>Afloramiento pvc de 6"  L= 2m incluye curva de gran radio en tierra</t>
  </si>
  <si>
    <t xml:space="preserve">Excavacion material tunel D= 1,35 m., </t>
  </si>
  <si>
    <t>Trituradode rio (Planta trirurados)</t>
  </si>
  <si>
    <t>Estructura tunner Linner acero galvanizado cal 12, D: 48"</t>
  </si>
  <si>
    <t>Transporte de estructura hasta sitio de obra</t>
  </si>
  <si>
    <t>M3-Km</t>
  </si>
  <si>
    <t>Tabla para formaleta de 1" x 10" x 2,9 m M 8</t>
  </si>
  <si>
    <t>Alambre negro calibre 18 - 19</t>
  </si>
  <si>
    <t>Concreto de 17,2 Mpa (producción)</t>
  </si>
  <si>
    <t>Empradización con prado trenza, incluye tierra vegetal e= 0,10 m</t>
  </si>
  <si>
    <t>Herramienta Menor</t>
  </si>
  <si>
    <t>mortero 1:3 para base interna de tunel</t>
  </si>
  <si>
    <t>mortero 1:3</t>
  </si>
  <si>
    <t>Cuadrilla E 1 Oficial + 1 Ayudante (jornal + prestaciones)</t>
  </si>
  <si>
    <t>% mo</t>
  </si>
  <si>
    <t>Obras cruce sub-vial para la instalacion de redes electricas sede Liga Contra El Cancer, localizado en la franja correspondiente a la vía troncal Eje Cafetero, sector interseccion El Pollo - El Mandarino. Instalacion de estructura tunner Linner de 1,20 m de diametro, lamina galvanizada calibre 12, longitud 45,00m, construccion de dos camaras de inspeccion y banco de ductos de 2 x 6". Municipio de Dosquebradas.</t>
  </si>
  <si>
    <t>1A</t>
  </si>
  <si>
    <t>1B</t>
  </si>
  <si>
    <t>1C</t>
  </si>
  <si>
    <t>1D</t>
  </si>
  <si>
    <t>1E</t>
  </si>
  <si>
    <t>Excavación manual Perforación tunel linener D= 1,35 m.</t>
  </si>
  <si>
    <t>1F</t>
  </si>
  <si>
    <t>1G</t>
  </si>
  <si>
    <t>Instalacion mortero mezcla 1:3</t>
  </si>
  <si>
    <t xml:space="preserve">Banco de ductos (2 vías x6") en tierra. </t>
  </si>
  <si>
    <t>2A</t>
  </si>
  <si>
    <t>2B</t>
  </si>
  <si>
    <t>2C</t>
  </si>
  <si>
    <t>Camara C20.7MPa. Imperm. 1.50X1.50X1.50h) peatonal.</t>
  </si>
  <si>
    <t>3A</t>
  </si>
  <si>
    <t>Cerramiento provisional con señalizador y tela de cerramiento.</t>
  </si>
  <si>
    <t>3B</t>
  </si>
  <si>
    <t>Excavación en material común seco de 0 - 2 m manual.</t>
  </si>
  <si>
    <t>3C</t>
  </si>
  <si>
    <t>3D</t>
  </si>
  <si>
    <t>3E</t>
  </si>
  <si>
    <t>3F</t>
  </si>
  <si>
    <t>3G</t>
  </si>
  <si>
    <t>Instalacion de tapa de seguridad en lamina de acero COLD-ROLLED e=3/8" Carcamo nuevo.</t>
  </si>
  <si>
    <t>Camara C20.7MPa. Imperm. (1.50X1.50X3,80h) peatonal .</t>
  </si>
  <si>
    <t>Afloramiento PVC DE 6"  L= 2m. Incluye curva de gran radio, en tierra.</t>
  </si>
  <si>
    <t>Alquiler de uniudad sanitarioa, dos mantenimientos por semana.</t>
  </si>
  <si>
    <t>Paletero, jornal + prestaciones.</t>
  </si>
  <si>
    <t>Asesor seguridad y salud en el trabajo. Salario + prestqaciones</t>
  </si>
  <si>
    <t>Profesional en salud ocupacional + prestaciones sociales</t>
  </si>
  <si>
    <t>Vigilante fornal + prestaciones</t>
  </si>
  <si>
    <t>Vigilante nocturno salario + prestaciones</t>
  </si>
  <si>
    <t>Valor</t>
  </si>
  <si>
    <t>Valor parcial</t>
  </si>
  <si>
    <t>2D</t>
  </si>
  <si>
    <t>Señales preventivas viales reglamentarias</t>
  </si>
  <si>
    <t>Suministro e instalacion de tunnel linner en acero galvanizado cal 12, Diametro interno utIl 1,143 mm., Diametro nominal 48", Kg /m 135,00.</t>
  </si>
  <si>
    <t>ML</t>
  </si>
  <si>
    <t>Formaleta estructura de camaras</t>
  </si>
  <si>
    <t>MES</t>
  </si>
  <si>
    <t xml:space="preserve">Suministro e instalacion de unidad sanitaria portatil, mantenimiento dos veces por semana.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</si>
</sst>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0.0"/>
    <numFmt numFmtId="168" formatCode="_-* #,##0.00\ _€_-;\-* #,##0.00\ _€_-;_-* &quot;-&quot;??\ _€_-;_-@_-"/>
    <numFmt numFmtId="174" formatCode="&quot;$&quot;\ #,##0"/>
    <numFmt numFmtId="175" formatCode="_-&quot;$&quot;* #,##0.00_-;\-&quot;$&quot;* #,##0.00_-;_-&quot;$&quot;* &quot;-&quot;_-;_-@_-"/>
    <numFmt numFmtId="179" formatCode="#,##0.0;\-#,##0.0"/>
    <numFmt numFmtId="181" formatCode="#,##0.0000;\-#,##0.0000"/>
    <numFmt numFmtId="182" formatCode="_ [$$-240A]\ * #,##0_ ;_ [$$-240A]\ * \-#,##0_ ;_ [$$-240A]\ * &quot;-&quot;_ ;_ @_ "/>
    <numFmt numFmtId="183" formatCode="_ * #,##0.00_ ;_ * \-#,##0.00_ ;_ * &quot;-&quot;??_ ;_ @_ "/>
    <numFmt numFmtId="184" formatCode="_([$$-2C0A]* #,##0_);_([$$-2C0A]* \(#,##0\);_([$$-2C0A]* &quot;-&quot;??_);_(@_)"/>
    <numFmt numFmtId="185" formatCode="_([$$-2C0A]* #,##0.00_);_([$$-2C0A]* \(#,##0.00\);_([$$-2C0A]* &quot;-&quot;??_);_(@_)"/>
    <numFmt numFmtId="186" formatCode="#,##0.000"/>
    <numFmt numFmtId="187" formatCode="_ [$$-2C0A]\ * #,##0.00_ ;_ [$$-2C0A]\ * \-#,##0.00_ ;_ [$$-2C0A]\ * &quot;-&quot;??_ ;_ @_ "/>
    <numFmt numFmtId="190" formatCode="0.0%"/>
    <numFmt numFmtId="191" formatCode="0.00000%"/>
    <numFmt numFmtId="193" formatCode="_-[$$-240A]\ * #,##0.00_-;\-[$$-240A]\ * #,##0.00_-;_-[$$-240A]\ 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charset val="134"/>
    </font>
    <font>
      <sz val="10"/>
      <name val="Courier"/>
      <family val="3"/>
    </font>
    <font>
      <sz val="9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5">
    <xf numFmtId="0" fontId="0" fillId="0" borderId="0"/>
    <xf numFmtId="4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39" fontId="9" fillId="0" borderId="0"/>
    <xf numFmtId="0" fontId="10" fillId="0" borderId="0">
      <alignment vertical="center"/>
    </xf>
    <xf numFmtId="0" fontId="5" fillId="0" borderId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5" fillId="0" borderId="0"/>
    <xf numFmtId="0" fontId="1" fillId="0" borderId="0"/>
    <xf numFmtId="166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5" fillId="0" borderId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8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72">
    <xf numFmtId="0" fontId="0" fillId="0" borderId="0" xfId="0"/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/>
    </xf>
    <xf numFmtId="44" fontId="3" fillId="0" borderId="27" xfId="1" applyFont="1" applyFill="1" applyBorder="1" applyAlignment="1">
      <alignment horizontal="center" vertical="center"/>
    </xf>
    <xf numFmtId="0" fontId="5" fillId="0" borderId="0" xfId="18"/>
    <xf numFmtId="165" fontId="6" fillId="0" borderId="34" xfId="21" applyFont="1" applyFill="1" applyBorder="1" applyAlignment="1">
      <alignment wrapText="1"/>
    </xf>
    <xf numFmtId="165" fontId="6" fillId="0" borderId="35" xfId="21" applyFont="1" applyFill="1" applyBorder="1" applyAlignment="1">
      <alignment wrapText="1"/>
    </xf>
    <xf numFmtId="174" fontId="6" fillId="0" borderId="40" xfId="20" applyNumberFormat="1" applyFont="1" applyBorder="1" applyAlignment="1">
      <alignment vertical="center" wrapText="1"/>
    </xf>
    <xf numFmtId="174" fontId="6" fillId="0" borderId="40" xfId="20" applyNumberFormat="1" applyFont="1" applyBorder="1" applyAlignment="1">
      <alignment wrapText="1"/>
    </xf>
    <xf numFmtId="0" fontId="6" fillId="0" borderId="0" xfId="20" applyFont="1" applyAlignment="1">
      <alignment wrapText="1"/>
    </xf>
    <xf numFmtId="0" fontId="2" fillId="0" borderId="0" xfId="20" applyFont="1" applyAlignment="1">
      <alignment horizontal="center" wrapText="1"/>
    </xf>
    <xf numFmtId="0" fontId="6" fillId="0" borderId="32" xfId="20" applyFont="1" applyBorder="1" applyAlignment="1">
      <alignment vertical="center" wrapText="1"/>
    </xf>
    <xf numFmtId="0" fontId="2" fillId="0" borderId="29" xfId="20" applyFont="1" applyBorder="1" applyAlignment="1">
      <alignment vertical="center" wrapText="1"/>
    </xf>
    <xf numFmtId="0" fontId="6" fillId="0" borderId="30" xfId="20" applyFont="1" applyBorder="1" applyAlignment="1">
      <alignment horizontal="center" vertical="center" wrapText="1"/>
    </xf>
    <xf numFmtId="0" fontId="6" fillId="0" borderId="30" xfId="20" applyFont="1" applyBorder="1" applyAlignment="1">
      <alignment vertical="center" wrapText="1"/>
    </xf>
    <xf numFmtId="175" fontId="2" fillId="0" borderId="31" xfId="22" applyNumberFormat="1" applyFont="1" applyBorder="1" applyAlignment="1">
      <alignment horizontal="center" vertical="center" wrapText="1"/>
    </xf>
    <xf numFmtId="0" fontId="6" fillId="0" borderId="39" xfId="20" applyFont="1" applyBorder="1" applyAlignment="1">
      <alignment vertical="center" wrapText="1"/>
    </xf>
    <xf numFmtId="0" fontId="2" fillId="0" borderId="26" xfId="20" applyFont="1" applyBorder="1" applyAlignment="1">
      <alignment vertical="center" wrapText="1"/>
    </xf>
    <xf numFmtId="0" fontId="2" fillId="0" borderId="4" xfId="20" applyFont="1" applyBorder="1" applyAlignment="1">
      <alignment horizontal="center" vertical="center" wrapText="1"/>
    </xf>
    <xf numFmtId="165" fontId="6" fillId="0" borderId="4" xfId="20" applyNumberFormat="1" applyFont="1" applyBorder="1" applyAlignment="1">
      <alignment vertical="center" wrapText="1"/>
    </xf>
    <xf numFmtId="175" fontId="2" fillId="0" borderId="27" xfId="22" applyNumberFormat="1" applyFont="1" applyBorder="1" applyAlignment="1">
      <alignment horizontal="center" vertical="center" wrapText="1"/>
    </xf>
    <xf numFmtId="0" fontId="6" fillId="0" borderId="41" xfId="20" applyFont="1" applyBorder="1" applyAlignment="1">
      <alignment vertical="center" wrapText="1"/>
    </xf>
    <xf numFmtId="0" fontId="2" fillId="0" borderId="46" xfId="20" applyFont="1" applyBorder="1" applyAlignment="1">
      <alignment vertical="center" wrapText="1"/>
    </xf>
    <xf numFmtId="0" fontId="2" fillId="0" borderId="44" xfId="20" applyFont="1" applyBorder="1" applyAlignment="1">
      <alignment vertical="center" wrapText="1"/>
    </xf>
    <xf numFmtId="175" fontId="2" fillId="0" borderId="45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13" applyFont="1"/>
    <xf numFmtId="0" fontId="12" fillId="0" borderId="4" xfId="13" applyFont="1" applyBorder="1" applyAlignment="1">
      <alignment horizontal="center" vertical="center"/>
    </xf>
    <xf numFmtId="44" fontId="0" fillId="0" borderId="0" xfId="1" applyFont="1"/>
    <xf numFmtId="0" fontId="7" fillId="0" borderId="29" xfId="20" applyFont="1" applyBorder="1" applyAlignment="1">
      <alignment horizontal="center" vertical="center"/>
    </xf>
    <xf numFmtId="0" fontId="7" fillId="0" borderId="30" xfId="20" applyFont="1" applyBorder="1" applyAlignment="1">
      <alignment horizontal="center" vertical="center" wrapText="1"/>
    </xf>
    <xf numFmtId="0" fontId="7" fillId="0" borderId="31" xfId="20" applyFont="1" applyBorder="1" applyAlignment="1">
      <alignment horizontal="center" vertical="center" wrapText="1"/>
    </xf>
    <xf numFmtId="0" fontId="17" fillId="0" borderId="26" xfId="18" applyFont="1" applyBorder="1" applyAlignment="1">
      <alignment horizontal="center" vertical="center" wrapText="1"/>
    </xf>
    <xf numFmtId="0" fontId="3" fillId="0" borderId="4" xfId="13" applyFont="1" applyBorder="1" applyAlignment="1">
      <alignment vertical="center" wrapText="1"/>
    </xf>
    <xf numFmtId="167" fontId="3" fillId="0" borderId="4" xfId="0" applyNumberFormat="1" applyFont="1" applyFill="1" applyBorder="1" applyAlignment="1">
      <alignment horizontal="center" vertical="center"/>
    </xf>
    <xf numFmtId="44" fontId="3" fillId="0" borderId="0" xfId="1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0" fontId="6" fillId="0" borderId="0" xfId="15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2" fillId="0" borderId="0" xfId="14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18" applyFont="1" applyBorder="1" applyAlignment="1">
      <alignment horizontal="center" vertical="center" wrapText="1"/>
    </xf>
    <xf numFmtId="0" fontId="12" fillId="0" borderId="0" xfId="13" applyFont="1" applyBorder="1" applyAlignment="1">
      <alignment vertical="center"/>
    </xf>
    <xf numFmtId="0" fontId="12" fillId="0" borderId="0" xfId="13" applyFont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" fontId="6" fillId="0" borderId="0" xfId="1" applyNumberFormat="1" applyFont="1" applyFill="1"/>
    <xf numFmtId="4" fontId="6" fillId="0" borderId="0" xfId="1" applyNumberFormat="1" applyFont="1" applyFill="1" applyAlignment="1">
      <alignment vertical="center"/>
    </xf>
    <xf numFmtId="167" fontId="3" fillId="7" borderId="4" xfId="0" applyNumberFormat="1" applyFont="1" applyFill="1" applyBorder="1" applyAlignment="1">
      <alignment horizontal="center" vertical="center" wrapText="1"/>
    </xf>
    <xf numFmtId="0" fontId="3" fillId="7" borderId="4" xfId="13" applyFont="1" applyFill="1" applyBorder="1" applyAlignment="1">
      <alignment vertical="center" wrapText="1"/>
    </xf>
    <xf numFmtId="0" fontId="3" fillId="4" borderId="4" xfId="13" applyFont="1" applyFill="1" applyBorder="1" applyAlignment="1">
      <alignment vertical="center" wrapText="1"/>
    </xf>
    <xf numFmtId="0" fontId="12" fillId="4" borderId="4" xfId="13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 vertical="center"/>
    </xf>
    <xf numFmtId="0" fontId="3" fillId="0" borderId="4" xfId="13" applyFont="1" applyFill="1" applyBorder="1" applyAlignment="1">
      <alignment vertical="center" wrapText="1"/>
    </xf>
    <xf numFmtId="0" fontId="12" fillId="0" borderId="4" xfId="13" applyFont="1" applyFill="1" applyBorder="1" applyAlignment="1">
      <alignment horizontal="center" vertical="center"/>
    </xf>
    <xf numFmtId="0" fontId="17" fillId="4" borderId="26" xfId="18" applyFont="1" applyFill="1" applyBorder="1" applyAlignment="1">
      <alignment horizontal="center" vertical="center" wrapText="1"/>
    </xf>
    <xf numFmtId="44" fontId="3" fillId="4" borderId="4" xfId="1" applyFont="1" applyFill="1" applyBorder="1" applyAlignment="1">
      <alignment horizontal="center" vertical="center"/>
    </xf>
    <xf numFmtId="44" fontId="3" fillId="4" borderId="27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" fontId="2" fillId="0" borderId="0" xfId="1" applyNumberFormat="1" applyFont="1" applyFill="1" applyBorder="1"/>
    <xf numFmtId="9" fontId="2" fillId="0" borderId="4" xfId="15" applyFont="1" applyFill="1" applyBorder="1" applyAlignment="1">
      <alignment horizontal="center" vertical="center" wrapText="1"/>
    </xf>
    <xf numFmtId="0" fontId="3" fillId="0" borderId="11" xfId="13" applyFont="1" applyBorder="1" applyAlignment="1">
      <alignment vertical="center" wrapText="1"/>
    </xf>
    <xf numFmtId="0" fontId="12" fillId="0" borderId="11" xfId="13" applyFont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44" fontId="3" fillId="0" borderId="11" xfId="1" applyFont="1" applyFill="1" applyBorder="1" applyAlignment="1">
      <alignment horizontal="center" vertical="center"/>
    </xf>
    <xf numFmtId="0" fontId="6" fillId="0" borderId="48" xfId="20" applyFont="1" applyBorder="1" applyAlignment="1">
      <alignment vertical="center" wrapText="1"/>
    </xf>
    <xf numFmtId="9" fontId="2" fillId="0" borderId="12" xfId="15" applyFont="1" applyFill="1" applyBorder="1" applyAlignment="1">
      <alignment horizontal="center" vertical="center" wrapText="1"/>
    </xf>
    <xf numFmtId="165" fontId="6" fillId="0" borderId="12" xfId="20" applyNumberFormat="1" applyFont="1" applyBorder="1" applyAlignment="1">
      <alignment vertical="center" wrapText="1"/>
    </xf>
    <xf numFmtId="175" fontId="2" fillId="0" borderId="47" xfId="22" applyNumberFormat="1" applyFont="1" applyBorder="1" applyAlignment="1">
      <alignment horizontal="center" vertical="center" wrapText="1"/>
    </xf>
    <xf numFmtId="44" fontId="0" fillId="0" borderId="0" xfId="0" applyNumberFormat="1"/>
    <xf numFmtId="0" fontId="17" fillId="0" borderId="4" xfId="18" applyFont="1" applyBorder="1" applyAlignment="1">
      <alignment horizontal="center" vertical="center" wrapText="1"/>
    </xf>
    <xf numFmtId="2" fontId="5" fillId="0" borderId="0" xfId="18" applyNumberFormat="1" applyAlignment="1">
      <alignment horizontal="center"/>
    </xf>
    <xf numFmtId="0" fontId="5" fillId="0" borderId="0" xfId="18" applyAlignment="1">
      <alignment horizontal="center"/>
    </xf>
    <xf numFmtId="182" fontId="5" fillId="0" borderId="0" xfId="18" applyNumberFormat="1" applyAlignment="1">
      <alignment horizontal="center"/>
    </xf>
    <xf numFmtId="0" fontId="14" fillId="0" borderId="0" xfId="18" applyFont="1"/>
    <xf numFmtId="0" fontId="21" fillId="0" borderId="0" xfId="18" applyFont="1" applyAlignment="1">
      <alignment horizontal="left"/>
    </xf>
    <xf numFmtId="2" fontId="19" fillId="0" borderId="18" xfId="18" applyNumberFormat="1" applyFont="1" applyBorder="1" applyAlignment="1">
      <alignment horizontal="center"/>
    </xf>
    <xf numFmtId="0" fontId="21" fillId="0" borderId="0" xfId="18" applyFont="1"/>
    <xf numFmtId="2" fontId="11" fillId="0" borderId="0" xfId="18" applyNumberFormat="1" applyFont="1" applyAlignment="1">
      <alignment horizontal="right"/>
    </xf>
    <xf numFmtId="174" fontId="22" fillId="5" borderId="0" xfId="32" applyNumberFormat="1" applyFont="1" applyFill="1" applyBorder="1" applyAlignment="1" applyProtection="1">
      <alignment horizontal="right" vertical="center" wrapText="1"/>
      <protection hidden="1"/>
    </xf>
    <xf numFmtId="184" fontId="14" fillId="0" borderId="0" xfId="18" applyNumberFormat="1" applyFont="1"/>
    <xf numFmtId="0" fontId="11" fillId="0" borderId="0" xfId="18" applyFont="1" applyAlignment="1">
      <alignment horizontal="right"/>
    </xf>
    <xf numFmtId="0" fontId="11" fillId="0" borderId="0" xfId="18" applyFont="1" applyAlignment="1">
      <alignment horizontal="center"/>
    </xf>
    <xf numFmtId="0" fontId="11" fillId="0" borderId="0" xfId="18" applyFont="1"/>
    <xf numFmtId="184" fontId="22" fillId="0" borderId="0" xfId="18" applyNumberFormat="1" applyFont="1"/>
    <xf numFmtId="0" fontId="11" fillId="0" borderId="22" xfId="18" applyFont="1" applyBorder="1" applyAlignment="1">
      <alignment horizontal="center"/>
    </xf>
    <xf numFmtId="0" fontId="11" fillId="0" borderId="23" xfId="18" applyFont="1" applyBorder="1"/>
    <xf numFmtId="185" fontId="14" fillId="0" borderId="23" xfId="18" applyNumberFormat="1" applyFont="1" applyBorder="1"/>
    <xf numFmtId="0" fontId="14" fillId="0" borderId="23" xfId="18" applyFont="1" applyBorder="1"/>
    <xf numFmtId="2" fontId="14" fillId="0" borderId="23" xfId="18" applyNumberFormat="1" applyFont="1" applyBorder="1" applyAlignment="1">
      <alignment horizontal="center"/>
    </xf>
    <xf numFmtId="185" fontId="14" fillId="0" borderId="24" xfId="18" applyNumberFormat="1" applyFont="1" applyBorder="1"/>
    <xf numFmtId="185" fontId="14" fillId="0" borderId="0" xfId="18" applyNumberFormat="1" applyFont="1"/>
    <xf numFmtId="2" fontId="14" fillId="0" borderId="0" xfId="18" applyNumberFormat="1" applyFont="1" applyAlignment="1">
      <alignment horizontal="center"/>
    </xf>
    <xf numFmtId="0" fontId="11" fillId="0" borderId="23" xfId="18" applyFont="1" applyBorder="1" applyAlignment="1">
      <alignment horizontal="center" vertical="center" wrapText="1"/>
    </xf>
    <xf numFmtId="185" fontId="11" fillId="0" borderId="4" xfId="18" applyNumberFormat="1" applyFont="1" applyBorder="1" applyAlignment="1">
      <alignment horizontal="center" vertical="center" wrapText="1"/>
    </xf>
    <xf numFmtId="0" fontId="11" fillId="0" borderId="4" xfId="18" applyFont="1" applyBorder="1" applyAlignment="1">
      <alignment horizontal="center" vertical="center" wrapText="1"/>
    </xf>
    <xf numFmtId="2" fontId="11" fillId="0" borderId="4" xfId="18" applyNumberFormat="1" applyFont="1" applyBorder="1" applyAlignment="1">
      <alignment horizontal="center" vertical="center" wrapText="1"/>
    </xf>
    <xf numFmtId="0" fontId="14" fillId="5" borderId="4" xfId="18" applyFont="1" applyFill="1" applyBorder="1" applyAlignment="1">
      <alignment horizontal="center"/>
    </xf>
    <xf numFmtId="0" fontId="14" fillId="5" borderId="19" xfId="18" applyFont="1" applyFill="1" applyBorder="1"/>
    <xf numFmtId="185" fontId="14" fillId="5" borderId="12" xfId="18" applyNumberFormat="1" applyFont="1" applyFill="1" applyBorder="1"/>
    <xf numFmtId="2" fontId="14" fillId="5" borderId="19" xfId="18" applyNumberFormat="1" applyFont="1" applyFill="1" applyBorder="1"/>
    <xf numFmtId="2" fontId="14" fillId="5" borderId="12" xfId="18" applyNumberFormat="1" applyFont="1" applyFill="1" applyBorder="1" applyAlignment="1">
      <alignment horizontal="center"/>
    </xf>
    <xf numFmtId="185" fontId="14" fillId="5" borderId="20" xfId="18" applyNumberFormat="1" applyFont="1" applyFill="1" applyBorder="1"/>
    <xf numFmtId="0" fontId="14" fillId="0" borderId="4" xfId="18" applyFont="1" applyBorder="1" applyAlignment="1">
      <alignment horizontal="center"/>
    </xf>
    <xf numFmtId="185" fontId="14" fillId="0" borderId="15" xfId="18" applyNumberFormat="1" applyFont="1" applyBorder="1"/>
    <xf numFmtId="2" fontId="14" fillId="0" borderId="15" xfId="18" applyNumberFormat="1" applyFont="1" applyBorder="1"/>
    <xf numFmtId="2" fontId="14" fillId="0" borderId="15" xfId="18" applyNumberFormat="1" applyFont="1" applyBorder="1" applyAlignment="1">
      <alignment horizontal="center"/>
    </xf>
    <xf numFmtId="185" fontId="14" fillId="0" borderId="17" xfId="18" applyNumberFormat="1" applyFont="1" applyBorder="1"/>
    <xf numFmtId="0" fontId="14" fillId="5" borderId="0" xfId="18" applyFont="1" applyFill="1"/>
    <xf numFmtId="185" fontId="14" fillId="5" borderId="15" xfId="18" applyNumberFormat="1" applyFont="1" applyFill="1" applyBorder="1"/>
    <xf numFmtId="2" fontId="14" fillId="5" borderId="15" xfId="18" applyNumberFormat="1" applyFont="1" applyFill="1" applyBorder="1"/>
    <xf numFmtId="2" fontId="14" fillId="5" borderId="0" xfId="18" applyNumberFormat="1" applyFont="1" applyFill="1" applyAlignment="1">
      <alignment horizontal="center"/>
    </xf>
    <xf numFmtId="0" fontId="14" fillId="0" borderId="18" xfId="18" applyFont="1" applyBorder="1"/>
    <xf numFmtId="185" fontId="14" fillId="5" borderId="11" xfId="18" applyNumberFormat="1" applyFont="1" applyFill="1" applyBorder="1"/>
    <xf numFmtId="2" fontId="14" fillId="0" borderId="11" xfId="18" applyNumberFormat="1" applyFont="1" applyBorder="1"/>
    <xf numFmtId="2" fontId="14" fillId="0" borderId="18" xfId="18" applyNumberFormat="1" applyFont="1" applyBorder="1" applyAlignment="1">
      <alignment horizontal="center"/>
    </xf>
    <xf numFmtId="185" fontId="14" fillId="0" borderId="11" xfId="18" applyNumberFormat="1" applyFont="1" applyBorder="1"/>
    <xf numFmtId="0" fontId="14" fillId="5" borderId="22" xfId="18" applyFont="1" applyFill="1" applyBorder="1"/>
    <xf numFmtId="185" fontId="14" fillId="5" borderId="4" xfId="18" applyNumberFormat="1" applyFont="1" applyFill="1" applyBorder="1"/>
    <xf numFmtId="2" fontId="14" fillId="5" borderId="4" xfId="18" applyNumberFormat="1" applyFont="1" applyFill="1" applyBorder="1"/>
    <xf numFmtId="2" fontId="14" fillId="5" borderId="23" xfId="18" applyNumberFormat="1" applyFont="1" applyFill="1" applyBorder="1" applyAlignment="1">
      <alignment horizontal="center"/>
    </xf>
    <xf numFmtId="0" fontId="14" fillId="0" borderId="22" xfId="18" applyFont="1" applyBorder="1"/>
    <xf numFmtId="2" fontId="14" fillId="0" borderId="24" xfId="18" applyNumberFormat="1" applyFont="1" applyBorder="1" applyAlignment="1">
      <alignment horizontal="center"/>
    </xf>
    <xf numFmtId="185" fontId="11" fillId="0" borderId="4" xfId="18" applyNumberFormat="1" applyFont="1" applyBorder="1"/>
    <xf numFmtId="10" fontId="23" fillId="2" borderId="24" xfId="33" applyNumberFormat="1" applyFont="1" applyFill="1" applyBorder="1" applyAlignment="1">
      <alignment horizontal="center"/>
    </xf>
    <xf numFmtId="0" fontId="14" fillId="5" borderId="12" xfId="18" applyFont="1" applyFill="1" applyBorder="1" applyAlignment="1">
      <alignment horizontal="center"/>
    </xf>
    <xf numFmtId="0" fontId="14" fillId="5" borderId="13" xfId="18" applyFont="1" applyFill="1" applyBorder="1"/>
    <xf numFmtId="2" fontId="14" fillId="5" borderId="20" xfId="18" applyNumberFormat="1" applyFont="1" applyFill="1" applyBorder="1"/>
    <xf numFmtId="2" fontId="14" fillId="5" borderId="19" xfId="18" applyNumberFormat="1" applyFont="1" applyFill="1" applyBorder="1" applyAlignment="1">
      <alignment horizontal="center"/>
    </xf>
    <xf numFmtId="0" fontId="14" fillId="0" borderId="15" xfId="18" applyFont="1" applyBorder="1" applyAlignment="1">
      <alignment horizontal="center"/>
    </xf>
    <xf numFmtId="0" fontId="14" fillId="0" borderId="14" xfId="18" applyFont="1" applyBorder="1"/>
    <xf numFmtId="2" fontId="14" fillId="0" borderId="17" xfId="18" applyNumberFormat="1" applyFont="1" applyBorder="1"/>
    <xf numFmtId="0" fontId="14" fillId="5" borderId="15" xfId="18" applyFont="1" applyFill="1" applyBorder="1" applyAlignment="1">
      <alignment horizontal="center"/>
    </xf>
    <xf numFmtId="0" fontId="14" fillId="5" borderId="14" xfId="18" applyFont="1" applyFill="1" applyBorder="1"/>
    <xf numFmtId="2" fontId="14" fillId="5" borderId="17" xfId="18" applyNumberFormat="1" applyFont="1" applyFill="1" applyBorder="1"/>
    <xf numFmtId="0" fontId="14" fillId="5" borderId="11" xfId="18" applyFont="1" applyFill="1" applyBorder="1" applyAlignment="1">
      <alignment horizontal="center"/>
    </xf>
    <xf numFmtId="0" fontId="14" fillId="5" borderId="16" xfId="18" applyFont="1" applyFill="1" applyBorder="1"/>
    <xf numFmtId="2" fontId="14" fillId="5" borderId="21" xfId="18" applyNumberFormat="1" applyFont="1" applyFill="1" applyBorder="1"/>
    <xf numFmtId="2" fontId="14" fillId="5" borderId="18" xfId="18" applyNumberFormat="1" applyFont="1" applyFill="1" applyBorder="1" applyAlignment="1">
      <alignment horizontal="center"/>
    </xf>
    <xf numFmtId="0" fontId="14" fillId="5" borderId="23" xfId="18" applyFont="1" applyFill="1" applyBorder="1"/>
    <xf numFmtId="10" fontId="14" fillId="5" borderId="4" xfId="33" applyNumberFormat="1" applyFont="1" applyFill="1" applyBorder="1"/>
    <xf numFmtId="2" fontId="14" fillId="5" borderId="4" xfId="18" applyNumberFormat="1" applyFont="1" applyFill="1" applyBorder="1" applyAlignment="1">
      <alignment horizontal="center"/>
    </xf>
    <xf numFmtId="10" fontId="14" fillId="0" borderId="0" xfId="33" applyNumberFormat="1" applyFont="1"/>
    <xf numFmtId="0" fontId="14" fillId="0" borderId="12" xfId="18" applyFont="1" applyBorder="1" applyAlignment="1">
      <alignment horizontal="center"/>
    </xf>
    <xf numFmtId="0" fontId="14" fillId="0" borderId="19" xfId="18" applyFont="1" applyBorder="1"/>
    <xf numFmtId="185" fontId="14" fillId="0" borderId="13" xfId="18" applyNumberFormat="1" applyFont="1" applyBorder="1"/>
    <xf numFmtId="2" fontId="14" fillId="0" borderId="12" xfId="18" applyNumberFormat="1" applyFont="1" applyBorder="1"/>
    <xf numFmtId="2" fontId="14" fillId="0" borderId="13" xfId="18" applyNumberFormat="1" applyFont="1" applyBorder="1" applyAlignment="1">
      <alignment horizontal="center"/>
    </xf>
    <xf numFmtId="185" fontId="14" fillId="0" borderId="12" xfId="18" applyNumberFormat="1" applyFont="1" applyBorder="1"/>
    <xf numFmtId="184" fontId="14" fillId="5" borderId="13" xfId="18" applyNumberFormat="1" applyFont="1" applyFill="1" applyBorder="1"/>
    <xf numFmtId="10" fontId="14" fillId="5" borderId="12" xfId="33" applyNumberFormat="1" applyFont="1" applyFill="1" applyBorder="1"/>
    <xf numFmtId="2" fontId="14" fillId="5" borderId="13" xfId="18" applyNumberFormat="1" applyFont="1" applyFill="1" applyBorder="1" applyAlignment="1">
      <alignment horizontal="center"/>
    </xf>
    <xf numFmtId="184" fontId="14" fillId="5" borderId="14" xfId="18" applyNumberFormat="1" applyFont="1" applyFill="1" applyBorder="1"/>
    <xf numFmtId="10" fontId="14" fillId="5" borderId="15" xfId="33" applyNumberFormat="1" applyFont="1" applyFill="1" applyBorder="1"/>
    <xf numFmtId="2" fontId="14" fillId="5" borderId="14" xfId="18" applyNumberFormat="1" applyFont="1" applyFill="1" applyBorder="1" applyAlignment="1">
      <alignment horizontal="center"/>
    </xf>
    <xf numFmtId="2" fontId="14" fillId="5" borderId="15" xfId="18" applyNumberFormat="1" applyFont="1" applyFill="1" applyBorder="1" applyAlignment="1">
      <alignment horizontal="center"/>
    </xf>
    <xf numFmtId="0" fontId="14" fillId="5" borderId="18" xfId="18" applyFont="1" applyFill="1" applyBorder="1"/>
    <xf numFmtId="185" fontId="14" fillId="5" borderId="16" xfId="18" applyNumberFormat="1" applyFont="1" applyFill="1" applyBorder="1"/>
    <xf numFmtId="10" fontId="14" fillId="5" borderId="11" xfId="33" applyNumberFormat="1" applyFont="1" applyFill="1" applyBorder="1"/>
    <xf numFmtId="2" fontId="14" fillId="5" borderId="16" xfId="18" applyNumberFormat="1" applyFont="1" applyFill="1" applyBorder="1" applyAlignment="1">
      <alignment horizontal="center"/>
    </xf>
    <xf numFmtId="0" fontId="14" fillId="0" borderId="0" xfId="18" applyFont="1" applyAlignment="1">
      <alignment horizontal="center"/>
    </xf>
    <xf numFmtId="185" fontId="14" fillId="0" borderId="18" xfId="18" applyNumberFormat="1" applyFont="1" applyBorder="1"/>
    <xf numFmtId="2" fontId="14" fillId="0" borderId="18" xfId="18" applyNumberFormat="1" applyFont="1" applyBorder="1"/>
    <xf numFmtId="2" fontId="14" fillId="0" borderId="21" xfId="18" applyNumberFormat="1" applyFont="1" applyBorder="1" applyAlignment="1">
      <alignment horizontal="center"/>
    </xf>
    <xf numFmtId="185" fontId="14" fillId="5" borderId="13" xfId="18" applyNumberFormat="1" applyFont="1" applyFill="1" applyBorder="1"/>
    <xf numFmtId="2" fontId="14" fillId="5" borderId="12" xfId="18" applyNumberFormat="1" applyFont="1" applyFill="1" applyBorder="1"/>
    <xf numFmtId="185" fontId="14" fillId="5" borderId="14" xfId="18" applyNumberFormat="1" applyFont="1" applyFill="1" applyBorder="1"/>
    <xf numFmtId="0" fontId="14" fillId="5" borderId="4" xfId="18" applyFont="1" applyFill="1" applyBorder="1"/>
    <xf numFmtId="0" fontId="14" fillId="0" borderId="13" xfId="18" applyFont="1" applyBorder="1"/>
    <xf numFmtId="185" fontId="14" fillId="0" borderId="19" xfId="18" applyNumberFormat="1" applyFont="1" applyBorder="1"/>
    <xf numFmtId="2" fontId="14" fillId="0" borderId="19" xfId="18" applyNumberFormat="1" applyFont="1" applyBorder="1" applyAlignment="1">
      <alignment horizontal="center"/>
    </xf>
    <xf numFmtId="10" fontId="23" fillId="2" borderId="0" xfId="18" applyNumberFormat="1" applyFont="1" applyFill="1" applyAlignment="1">
      <alignment horizontal="center"/>
    </xf>
    <xf numFmtId="0" fontId="14" fillId="0" borderId="16" xfId="18" applyFont="1" applyBorder="1"/>
    <xf numFmtId="9" fontId="14" fillId="0" borderId="18" xfId="18" applyNumberFormat="1" applyFont="1" applyBorder="1" applyAlignment="1">
      <alignment horizontal="center"/>
    </xf>
    <xf numFmtId="9" fontId="14" fillId="0" borderId="0" xfId="18" applyNumberFormat="1" applyFont="1" applyAlignment="1">
      <alignment horizontal="center"/>
    </xf>
    <xf numFmtId="185" fontId="14" fillId="5" borderId="22" xfId="18" applyNumberFormat="1" applyFont="1" applyFill="1" applyBorder="1"/>
    <xf numFmtId="0" fontId="14" fillId="0" borderId="11" xfId="18" applyFont="1" applyBorder="1" applyAlignment="1">
      <alignment horizontal="center"/>
    </xf>
    <xf numFmtId="185" fontId="14" fillId="0" borderId="16" xfId="18" applyNumberFormat="1" applyFont="1" applyBorder="1"/>
    <xf numFmtId="2" fontId="14" fillId="0" borderId="11" xfId="18" applyNumberFormat="1" applyFont="1" applyBorder="1" applyAlignment="1">
      <alignment horizontal="center"/>
    </xf>
    <xf numFmtId="184" fontId="11" fillId="0" borderId="4" xfId="18" applyNumberFormat="1" applyFont="1" applyBorder="1"/>
    <xf numFmtId="0" fontId="11" fillId="0" borderId="12" xfId="18" applyFont="1" applyBorder="1" applyAlignment="1">
      <alignment horizontal="center"/>
    </xf>
    <xf numFmtId="185" fontId="11" fillId="0" borderId="24" xfId="18" applyNumberFormat="1" applyFont="1" applyBorder="1"/>
    <xf numFmtId="166" fontId="14" fillId="0" borderId="0" xfId="34" applyFont="1"/>
    <xf numFmtId="0" fontId="11" fillId="0" borderId="15" xfId="18" applyFont="1" applyBorder="1" applyAlignment="1">
      <alignment horizontal="center"/>
    </xf>
    <xf numFmtId="10" fontId="11" fillId="0" borderId="0" xfId="18" applyNumberFormat="1" applyFont="1" applyAlignment="1">
      <alignment horizontal="center"/>
    </xf>
    <xf numFmtId="185" fontId="11" fillId="0" borderId="0" xfId="18" applyNumberFormat="1" applyFont="1"/>
    <xf numFmtId="2" fontId="11" fillId="0" borderId="0" xfId="18" applyNumberFormat="1" applyFont="1" applyAlignment="1">
      <alignment horizontal="center"/>
    </xf>
    <xf numFmtId="10" fontId="24" fillId="2" borderId="23" xfId="18" applyNumberFormat="1" applyFont="1" applyFill="1" applyBorder="1" applyAlignment="1">
      <alignment horizontal="center"/>
    </xf>
    <xf numFmtId="0" fontId="25" fillId="6" borderId="18" xfId="18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4" fontId="4" fillId="0" borderId="27" xfId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67" fontId="4" fillId="0" borderId="44" xfId="0" applyNumberFormat="1" applyFont="1" applyBorder="1" applyAlignment="1">
      <alignment horizontal="center" vertical="center"/>
    </xf>
    <xf numFmtId="44" fontId="4" fillId="0" borderId="44" xfId="1" applyFont="1" applyFill="1" applyBorder="1" applyAlignment="1">
      <alignment horizontal="center" vertical="center"/>
    </xf>
    <xf numFmtId="44" fontId="4" fillId="0" borderId="45" xfId="1" applyFont="1" applyFill="1" applyBorder="1" applyAlignment="1">
      <alignment horizontal="center" vertical="center"/>
    </xf>
    <xf numFmtId="0" fontId="17" fillId="0" borderId="11" xfId="18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9" fontId="2" fillId="0" borderId="4" xfId="2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44" fontId="3" fillId="0" borderId="12" xfId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wrapText="1"/>
    </xf>
    <xf numFmtId="0" fontId="6" fillId="8" borderId="4" xfId="18" applyFont="1" applyFill="1" applyBorder="1" applyAlignment="1">
      <alignment wrapText="1"/>
    </xf>
    <xf numFmtId="0" fontId="6" fillId="8" borderId="4" xfId="0" applyFont="1" applyFill="1" applyBorder="1" applyAlignment="1">
      <alignment vertical="center" wrapText="1"/>
    </xf>
    <xf numFmtId="0" fontId="26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8" borderId="4" xfId="18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/>
    </xf>
    <xf numFmtId="0" fontId="6" fillId="8" borderId="4" xfId="13" applyFont="1" applyFill="1" applyBorder="1" applyAlignment="1">
      <alignment horizontal="center" vertical="center"/>
    </xf>
    <xf numFmtId="0" fontId="6" fillId="8" borderId="4" xfId="18" applyFont="1" applyFill="1" applyBorder="1" applyAlignment="1">
      <alignment horizontal="center" vertical="center"/>
    </xf>
    <xf numFmtId="0" fontId="6" fillId="8" borderId="4" xfId="18" applyFont="1" applyFill="1" applyBorder="1" applyAlignment="1">
      <alignment vertical="center" wrapText="1"/>
    </xf>
    <xf numFmtId="187" fontId="14" fillId="0" borderId="0" xfId="18" applyNumberFormat="1" applyFont="1"/>
    <xf numFmtId="2" fontId="6" fillId="8" borderId="4" xfId="13" applyNumberFormat="1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6" fillId="8" borderId="26" xfId="13" applyFont="1" applyFill="1" applyBorder="1" applyAlignment="1">
      <alignment horizontal="center"/>
    </xf>
    <xf numFmtId="0" fontId="6" fillId="8" borderId="4" xfId="13" applyFont="1" applyFill="1" applyBorder="1" applyAlignment="1">
      <alignment horizontal="center"/>
    </xf>
    <xf numFmtId="0" fontId="6" fillId="8" borderId="4" xfId="13" applyFont="1" applyFill="1" applyBorder="1" applyAlignment="1">
      <alignment wrapText="1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12" xfId="0" applyNumberFormat="1" applyFont="1" applyFill="1" applyBorder="1" applyAlignment="1">
      <alignment horizontal="center" vertical="center"/>
    </xf>
    <xf numFmtId="0" fontId="17" fillId="0" borderId="36" xfId="18" applyFont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/>
    </xf>
    <xf numFmtId="44" fontId="4" fillId="0" borderId="47" xfId="1" applyFont="1" applyFill="1" applyBorder="1" applyAlignment="1">
      <alignment horizontal="center" vertical="center"/>
    </xf>
    <xf numFmtId="0" fontId="17" fillId="0" borderId="1" xfId="18" applyFont="1" applyBorder="1" applyAlignment="1">
      <alignment horizontal="center" vertical="center" wrapText="1"/>
    </xf>
    <xf numFmtId="0" fontId="12" fillId="0" borderId="2" xfId="13" applyFont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167" fontId="3" fillId="0" borderId="2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0" fontId="6" fillId="8" borderId="4" xfId="0" applyFont="1" applyFill="1" applyBorder="1"/>
    <xf numFmtId="0" fontId="6" fillId="8" borderId="4" xfId="0" applyFont="1" applyFill="1" applyBorder="1" applyAlignment="1">
      <alignment horizontal="center" vertical="center"/>
    </xf>
    <xf numFmtId="190" fontId="11" fillId="0" borderId="23" xfId="18" applyNumberFormat="1" applyFont="1" applyBorder="1" applyAlignment="1">
      <alignment horizontal="center"/>
    </xf>
    <xf numFmtId="191" fontId="11" fillId="0" borderId="23" xfId="18" applyNumberFormat="1" applyFont="1" applyBorder="1" applyAlignment="1">
      <alignment horizontal="center"/>
    </xf>
    <xf numFmtId="0" fontId="6" fillId="8" borderId="26" xfId="13" applyFont="1" applyFill="1" applyBorder="1" applyAlignment="1">
      <alignment horizontal="center" vertical="center"/>
    </xf>
    <xf numFmtId="0" fontId="6" fillId="8" borderId="26" xfId="13" quotePrefix="1" applyFont="1" applyFill="1" applyBorder="1" applyAlignment="1">
      <alignment horizontal="center" vertical="center"/>
    </xf>
    <xf numFmtId="0" fontId="6" fillId="8" borderId="26" xfId="18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2" fontId="6" fillId="8" borderId="4" xfId="18" applyNumberFormat="1" applyFont="1" applyFill="1" applyBorder="1" applyAlignment="1">
      <alignment horizontal="center"/>
    </xf>
    <xf numFmtId="4" fontId="6" fillId="8" borderId="4" xfId="0" applyNumberFormat="1" applyFont="1" applyFill="1" applyBorder="1" applyAlignment="1">
      <alignment horizontal="center"/>
    </xf>
    <xf numFmtId="0" fontId="6" fillId="8" borderId="4" xfId="26" applyFont="1" applyFill="1" applyBorder="1" applyAlignment="1">
      <alignment horizontal="center" vertical="center"/>
    </xf>
    <xf numFmtId="0" fontId="6" fillId="8" borderId="26" xfId="26" applyFont="1" applyFill="1" applyBorder="1" applyAlignment="1">
      <alignment horizontal="center"/>
    </xf>
    <xf numFmtId="0" fontId="6" fillId="8" borderId="4" xfId="26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6" xfId="0" applyFont="1" applyFill="1" applyBorder="1"/>
    <xf numFmtId="0" fontId="6" fillId="8" borderId="4" xfId="18" applyFont="1" applyFill="1" applyBorder="1" applyAlignment="1">
      <alignment vertical="center"/>
    </xf>
    <xf numFmtId="0" fontId="6" fillId="8" borderId="4" xfId="18" applyFont="1" applyFill="1" applyBorder="1" applyAlignment="1">
      <alignment horizontal="center" vertical="center" wrapText="1"/>
    </xf>
    <xf numFmtId="39" fontId="6" fillId="8" borderId="4" xfId="18" applyNumberFormat="1" applyFont="1" applyFill="1" applyBorder="1" applyAlignment="1">
      <alignment vertical="center"/>
    </xf>
    <xf numFmtId="39" fontId="6" fillId="8" borderId="4" xfId="18" applyNumberFormat="1" applyFont="1" applyFill="1" applyBorder="1" applyAlignment="1">
      <alignment horizontal="center" vertical="center" wrapText="1"/>
    </xf>
    <xf numFmtId="168" fontId="6" fillId="8" borderId="4" xfId="18" applyNumberFormat="1" applyFont="1" applyFill="1" applyBorder="1" applyAlignment="1">
      <alignment horizontal="center" vertical="center"/>
    </xf>
    <xf numFmtId="39" fontId="6" fillId="8" borderId="4" xfId="0" applyNumberFormat="1" applyFont="1" applyFill="1" applyBorder="1"/>
    <xf numFmtId="0" fontId="6" fillId="8" borderId="4" xfId="0" applyFont="1" applyFill="1" applyBorder="1" applyAlignment="1">
      <alignment horizontal="center" wrapText="1"/>
    </xf>
    <xf numFmtId="4" fontId="2" fillId="0" borderId="0" xfId="1" applyNumberFormat="1" applyFont="1" applyFill="1" applyBorder="1" applyAlignment="1">
      <alignment vertical="center"/>
    </xf>
    <xf numFmtId="2" fontId="6" fillId="8" borderId="4" xfId="0" applyNumberFormat="1" applyFont="1" applyFill="1" applyBorder="1"/>
    <xf numFmtId="44" fontId="27" fillId="0" borderId="0" xfId="1" applyFont="1" applyFill="1" applyBorder="1"/>
    <xf numFmtId="0" fontId="6" fillId="8" borderId="4" xfId="13" applyFont="1" applyFill="1" applyBorder="1" applyAlignment="1">
      <alignment vertical="center" wrapText="1"/>
    </xf>
    <xf numFmtId="39" fontId="13" fillId="0" borderId="0" xfId="0" applyNumberFormat="1" applyFont="1" applyFill="1" applyAlignment="1" applyProtection="1">
      <alignment horizontal="justify" vertical="center"/>
      <protection locked="0"/>
    </xf>
    <xf numFmtId="0" fontId="2" fillId="0" borderId="26" xfId="20" applyFont="1" applyFill="1" applyBorder="1" applyAlignment="1">
      <alignment vertical="center" wrapText="1"/>
    </xf>
    <xf numFmtId="0" fontId="2" fillId="0" borderId="4" xfId="20" applyFont="1" applyFill="1" applyBorder="1" applyAlignment="1">
      <alignment horizontal="center" vertical="center" wrapText="1"/>
    </xf>
    <xf numFmtId="10" fontId="2" fillId="0" borderId="4" xfId="20" applyNumberFormat="1" applyFont="1" applyFill="1" applyBorder="1" applyAlignment="1">
      <alignment horizontal="center" vertical="center" wrapText="1"/>
    </xf>
    <xf numFmtId="10" fontId="2" fillId="0" borderId="4" xfId="15" applyNumberFormat="1" applyFont="1" applyFill="1" applyBorder="1" applyAlignment="1">
      <alignment horizontal="center" vertical="center" wrapText="1"/>
    </xf>
    <xf numFmtId="0" fontId="2" fillId="0" borderId="36" xfId="20" applyFont="1" applyFill="1" applyBorder="1" applyAlignment="1">
      <alignment vertical="center" wrapText="1"/>
    </xf>
    <xf numFmtId="0" fontId="2" fillId="0" borderId="12" xfId="20" applyFont="1" applyFill="1" applyBorder="1" applyAlignment="1">
      <alignment horizontal="center" vertical="center" wrapText="1"/>
    </xf>
    <xf numFmtId="165" fontId="6" fillId="0" borderId="51" xfId="21" applyFont="1" applyFill="1" applyBorder="1" applyAlignment="1">
      <alignment wrapText="1"/>
    </xf>
    <xf numFmtId="165" fontId="6" fillId="0" borderId="6" xfId="21" applyFont="1" applyFill="1" applyBorder="1" applyAlignment="1">
      <alignment wrapText="1"/>
    </xf>
    <xf numFmtId="174" fontId="6" fillId="0" borderId="38" xfId="20" applyNumberFormat="1" applyFont="1" applyBorder="1" applyAlignment="1">
      <alignment vertical="center" wrapText="1"/>
    </xf>
    <xf numFmtId="0" fontId="20" fillId="0" borderId="0" xfId="18" applyFont="1" applyAlignment="1">
      <alignment horizontal="center" vertical="center" wrapText="1"/>
    </xf>
    <xf numFmtId="0" fontId="22" fillId="6" borderId="0" xfId="18" applyFont="1" applyFill="1" applyAlignment="1">
      <alignment horizontal="center" vertical="center"/>
    </xf>
    <xf numFmtId="0" fontId="6" fillId="0" borderId="42" xfId="20" applyFont="1" applyBorder="1" applyAlignment="1">
      <alignment horizontal="left" wrapText="1"/>
    </xf>
    <xf numFmtId="0" fontId="6" fillId="0" borderId="43" xfId="20" applyFont="1" applyBorder="1" applyAlignment="1">
      <alignment horizontal="left" wrapText="1"/>
    </xf>
    <xf numFmtId="0" fontId="6" fillId="0" borderId="5" xfId="20" applyFont="1" applyBorder="1" applyAlignment="1">
      <alignment horizontal="center" wrapText="1"/>
    </xf>
    <xf numFmtId="0" fontId="6" fillId="0" borderId="6" xfId="20" applyFont="1" applyBorder="1" applyAlignment="1">
      <alignment horizontal="center" wrapText="1"/>
    </xf>
    <xf numFmtId="0" fontId="6" fillId="0" borderId="7" xfId="20" applyFont="1" applyBorder="1" applyAlignment="1">
      <alignment horizontal="center" wrapText="1"/>
    </xf>
    <xf numFmtId="0" fontId="6" fillId="0" borderId="8" xfId="20" applyFont="1" applyBorder="1" applyAlignment="1">
      <alignment horizontal="center" wrapText="1"/>
    </xf>
    <xf numFmtId="0" fontId="6" fillId="0" borderId="9" xfId="20" applyFont="1" applyBorder="1" applyAlignment="1">
      <alignment horizontal="center" wrapText="1"/>
    </xf>
    <xf numFmtId="0" fontId="6" fillId="0" borderId="10" xfId="20" applyFont="1" applyBorder="1" applyAlignment="1">
      <alignment horizontal="center" wrapText="1"/>
    </xf>
    <xf numFmtId="0" fontId="6" fillId="0" borderId="32" xfId="20" applyFont="1" applyBorder="1" applyAlignment="1">
      <alignment horizontal="left"/>
    </xf>
    <xf numFmtId="0" fontId="6" fillId="0" borderId="33" xfId="20" applyFont="1" applyBorder="1" applyAlignment="1">
      <alignment horizontal="left"/>
    </xf>
    <xf numFmtId="0" fontId="6" fillId="0" borderId="36" xfId="20" applyFont="1" applyBorder="1" applyAlignment="1">
      <alignment horizontal="center" vertical="center" wrapText="1"/>
    </xf>
    <xf numFmtId="0" fontId="6" fillId="0" borderId="37" xfId="20" applyFont="1" applyBorder="1" applyAlignment="1">
      <alignment horizontal="center" vertical="center" wrapText="1"/>
    </xf>
    <xf numFmtId="0" fontId="6" fillId="0" borderId="28" xfId="20" applyFont="1" applyBorder="1" applyAlignment="1">
      <alignment horizontal="center" vertical="center" wrapText="1"/>
    </xf>
    <xf numFmtId="0" fontId="6" fillId="0" borderId="13" xfId="21" applyNumberFormat="1" applyFont="1" applyFill="1" applyBorder="1" applyAlignment="1">
      <alignment horizontal="center" vertical="center" wrapText="1"/>
    </xf>
    <xf numFmtId="0" fontId="6" fillId="0" borderId="19" xfId="21" applyNumberFormat="1" applyFont="1" applyFill="1" applyBorder="1" applyAlignment="1">
      <alignment horizontal="center" vertical="center" wrapText="1"/>
    </xf>
    <xf numFmtId="0" fontId="6" fillId="0" borderId="25" xfId="21" applyNumberFormat="1" applyFont="1" applyFill="1" applyBorder="1" applyAlignment="1">
      <alignment horizontal="center" vertical="center" wrapText="1"/>
    </xf>
    <xf numFmtId="0" fontId="6" fillId="0" borderId="14" xfId="21" applyNumberFormat="1" applyFont="1" applyFill="1" applyBorder="1" applyAlignment="1">
      <alignment horizontal="center" vertical="center" wrapText="1"/>
    </xf>
    <xf numFmtId="0" fontId="6" fillId="0" borderId="0" xfId="21" applyNumberFormat="1" applyFont="1" applyFill="1" applyBorder="1" applyAlignment="1">
      <alignment horizontal="center" vertical="center" wrapText="1"/>
    </xf>
    <xf numFmtId="0" fontId="6" fillId="0" borderId="8" xfId="21" applyNumberFormat="1" applyFont="1" applyFill="1" applyBorder="1" applyAlignment="1">
      <alignment horizontal="center" vertical="center" wrapText="1"/>
    </xf>
    <xf numFmtId="0" fontId="6" fillId="0" borderId="16" xfId="21" applyNumberFormat="1" applyFont="1" applyFill="1" applyBorder="1" applyAlignment="1">
      <alignment horizontal="center" vertical="center" wrapText="1"/>
    </xf>
    <xf numFmtId="0" fontId="6" fillId="0" borderId="18" xfId="21" applyNumberFormat="1" applyFont="1" applyFill="1" applyBorder="1" applyAlignment="1">
      <alignment horizontal="center" vertical="center" wrapText="1"/>
    </xf>
    <xf numFmtId="0" fontId="6" fillId="0" borderId="38" xfId="21" applyNumberFormat="1" applyFont="1" applyFill="1" applyBorder="1" applyAlignment="1">
      <alignment horizontal="center" vertical="center" wrapText="1"/>
    </xf>
    <xf numFmtId="0" fontId="6" fillId="0" borderId="39" xfId="20" applyFont="1" applyBorder="1" applyAlignment="1">
      <alignment horizontal="left" vertical="center"/>
    </xf>
    <xf numFmtId="0" fontId="6" fillId="0" borderId="23" xfId="20" applyFont="1" applyBorder="1" applyAlignment="1">
      <alignment horizontal="left" vertical="center"/>
    </xf>
    <xf numFmtId="0" fontId="6" fillId="0" borderId="39" xfId="20" applyFont="1" applyBorder="1" applyAlignment="1">
      <alignment horizontal="left"/>
    </xf>
    <xf numFmtId="0" fontId="6" fillId="0" borderId="23" xfId="20" applyFont="1" applyBorder="1" applyAlignment="1">
      <alignment horizontal="left"/>
    </xf>
    <xf numFmtId="0" fontId="6" fillId="0" borderId="40" xfId="20" applyFont="1" applyBorder="1" applyAlignment="1">
      <alignment horizontal="left"/>
    </xf>
    <xf numFmtId="0" fontId="6" fillId="0" borderId="41" xfId="20" applyFont="1" applyBorder="1" applyAlignment="1">
      <alignment horizontal="left"/>
    </xf>
    <xf numFmtId="0" fontId="6" fillId="0" borderId="42" xfId="20" applyFont="1" applyBorder="1" applyAlignment="1">
      <alignment horizontal="left"/>
    </xf>
    <xf numFmtId="0" fontId="6" fillId="0" borderId="50" xfId="20" applyFont="1" applyBorder="1" applyAlignment="1">
      <alignment horizontal="left"/>
    </xf>
    <xf numFmtId="0" fontId="6" fillId="0" borderId="48" xfId="20" applyFont="1" applyBorder="1" applyAlignment="1">
      <alignment horizontal="center" vertical="center" wrapText="1"/>
    </xf>
    <xf numFmtId="0" fontId="6" fillId="0" borderId="7" xfId="20" applyFont="1" applyBorder="1" applyAlignment="1">
      <alignment horizontal="center" vertical="center" wrapText="1"/>
    </xf>
    <xf numFmtId="0" fontId="6" fillId="0" borderId="49" xfId="20" applyFont="1" applyBorder="1" applyAlignment="1">
      <alignment horizontal="center" vertical="center" wrapText="1"/>
    </xf>
    <xf numFmtId="0" fontId="6" fillId="0" borderId="29" xfId="21" applyNumberFormat="1" applyFont="1" applyFill="1" applyBorder="1" applyAlignment="1">
      <alignment horizontal="left" vertical="distributed" wrapText="1"/>
    </xf>
    <xf numFmtId="0" fontId="6" fillId="0" borderId="30" xfId="21" applyNumberFormat="1" applyFont="1" applyFill="1" applyBorder="1" applyAlignment="1">
      <alignment horizontal="left" vertical="distributed" wrapText="1"/>
    </xf>
    <xf numFmtId="0" fontId="6" fillId="0" borderId="31" xfId="21" applyNumberFormat="1" applyFont="1" applyFill="1" applyBorder="1" applyAlignment="1">
      <alignment horizontal="left" vertical="distributed" wrapText="1"/>
    </xf>
    <xf numFmtId="0" fontId="6" fillId="0" borderId="26" xfId="21" applyNumberFormat="1" applyFont="1" applyFill="1" applyBorder="1" applyAlignment="1">
      <alignment horizontal="left" vertical="distributed" wrapText="1"/>
    </xf>
    <xf numFmtId="0" fontId="6" fillId="0" borderId="4" xfId="21" applyNumberFormat="1" applyFont="1" applyFill="1" applyBorder="1" applyAlignment="1">
      <alignment horizontal="left" vertical="distributed" wrapText="1"/>
    </xf>
    <xf numFmtId="0" fontId="6" fillId="0" borderId="27" xfId="21" applyNumberFormat="1" applyFont="1" applyFill="1" applyBorder="1" applyAlignment="1">
      <alignment horizontal="left" vertical="distributed" wrapText="1"/>
    </xf>
    <xf numFmtId="0" fontId="6" fillId="0" borderId="46" xfId="21" applyNumberFormat="1" applyFont="1" applyFill="1" applyBorder="1" applyAlignment="1">
      <alignment horizontal="left" vertical="distributed" wrapText="1"/>
    </xf>
    <xf numFmtId="0" fontId="6" fillId="0" borderId="44" xfId="21" applyNumberFormat="1" applyFont="1" applyFill="1" applyBorder="1" applyAlignment="1">
      <alignment horizontal="left" vertical="distributed" wrapText="1"/>
    </xf>
    <xf numFmtId="0" fontId="6" fillId="0" borderId="45" xfId="21" applyNumberFormat="1" applyFont="1" applyFill="1" applyBorder="1" applyAlignment="1">
      <alignment horizontal="left" vertical="distributed" wrapText="1"/>
    </xf>
    <xf numFmtId="0" fontId="6" fillId="0" borderId="18" xfId="2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2" fontId="6" fillId="8" borderId="4" xfId="13" applyNumberFormat="1" applyFont="1" applyFill="1" applyBorder="1" applyAlignment="1">
      <alignment horizontal="right" vertical="center"/>
    </xf>
    <xf numFmtId="0" fontId="6" fillId="3" borderId="46" xfId="13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left" vertical="center"/>
    </xf>
    <xf numFmtId="0" fontId="6" fillId="0" borderId="0" xfId="13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13" applyFont="1" applyAlignment="1">
      <alignment horizontal="center"/>
    </xf>
    <xf numFmtId="2" fontId="6" fillId="0" borderId="0" xfId="13" applyNumberFormat="1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93" fontId="6" fillId="0" borderId="0" xfId="0" applyNumberFormat="1" applyFont="1" applyAlignment="1">
      <alignment horizontal="center" vertical="center"/>
    </xf>
    <xf numFmtId="39" fontId="6" fillId="8" borderId="4" xfId="0" applyNumberFormat="1" applyFont="1" applyFill="1" applyBorder="1" applyAlignment="1">
      <alignment horizontal="left" vertical="center"/>
    </xf>
    <xf numFmtId="39" fontId="6" fillId="8" borderId="4" xfId="0" applyNumberFormat="1" applyFont="1" applyFill="1" applyBorder="1" applyAlignment="1">
      <alignment horizontal="center" vertical="center"/>
    </xf>
    <xf numFmtId="168" fontId="6" fillId="8" borderId="4" xfId="0" applyNumberFormat="1" applyFont="1" applyFill="1" applyBorder="1" applyAlignment="1">
      <alignment horizontal="center" vertical="center"/>
    </xf>
    <xf numFmtId="0" fontId="6" fillId="8" borderId="26" xfId="13" quotePrefix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center" vertical="center"/>
    </xf>
    <xf numFmtId="0" fontId="6" fillId="0" borderId="0" xfId="18" applyFont="1" applyAlignment="1">
      <alignment vertical="center"/>
    </xf>
    <xf numFmtId="0" fontId="6" fillId="0" borderId="0" xfId="18" applyFont="1" applyAlignment="1">
      <alignment vertical="center" wrapText="1"/>
    </xf>
    <xf numFmtId="0" fontId="6" fillId="8" borderId="4" xfId="18" applyFont="1" applyFill="1" applyBorder="1" applyAlignment="1">
      <alignment horizontal="right" vertical="center"/>
    </xf>
    <xf numFmtId="0" fontId="6" fillId="3" borderId="46" xfId="0" applyFont="1" applyFill="1" applyBorder="1"/>
    <xf numFmtId="0" fontId="6" fillId="3" borderId="44" xfId="18" applyFont="1" applyFill="1" applyBorder="1" applyAlignment="1">
      <alignment horizontal="center" vertical="center" wrapText="1"/>
    </xf>
    <xf numFmtId="0" fontId="6" fillId="3" borderId="44" xfId="18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/>
    </xf>
    <xf numFmtId="39" fontId="6" fillId="3" borderId="44" xfId="18" applyNumberFormat="1" applyFont="1" applyFill="1" applyBorder="1" applyAlignment="1">
      <alignment horizontal="center" vertical="center" wrapText="1"/>
    </xf>
    <xf numFmtId="168" fontId="6" fillId="3" borderId="44" xfId="18" applyNumberFormat="1" applyFont="1" applyFill="1" applyBorder="1" applyAlignment="1">
      <alignment horizontal="center" vertical="center"/>
    </xf>
    <xf numFmtId="39" fontId="6" fillId="0" borderId="0" xfId="18" applyNumberFormat="1" applyFont="1" applyAlignment="1">
      <alignment horizontal="center" vertical="center" wrapText="1"/>
    </xf>
    <xf numFmtId="168" fontId="6" fillId="0" borderId="0" xfId="18" applyNumberFormat="1" applyFont="1" applyAlignment="1">
      <alignment horizontal="center" vertical="center"/>
    </xf>
    <xf numFmtId="168" fontId="6" fillId="8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8" borderId="4" xfId="0" applyFont="1" applyFill="1" applyBorder="1" applyAlignment="1">
      <alignment horizontal="left" vertical="center" wrapText="1"/>
    </xf>
    <xf numFmtId="37" fontId="6" fillId="8" borderId="4" xfId="0" applyNumberFormat="1" applyFont="1" applyFill="1" applyBorder="1" applyAlignment="1">
      <alignment vertical="center"/>
    </xf>
    <xf numFmtId="37" fontId="6" fillId="8" borderId="4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2" fillId="0" borderId="0" xfId="13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13" applyFont="1" applyAlignment="1">
      <alignment horizontal="center"/>
    </xf>
    <xf numFmtId="0" fontId="2" fillId="0" borderId="0" xfId="13" applyFont="1" applyAlignment="1">
      <alignment horizontal="center" vertical="center"/>
    </xf>
    <xf numFmtId="2" fontId="6" fillId="0" borderId="0" xfId="13" applyNumberFormat="1" applyFont="1"/>
    <xf numFmtId="2" fontId="6" fillId="0" borderId="0" xfId="13" applyNumberFormat="1" applyFont="1" applyAlignment="1">
      <alignment horizontal="center"/>
    </xf>
    <xf numFmtId="2" fontId="6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/>
    </xf>
    <xf numFmtId="0" fontId="19" fillId="0" borderId="0" xfId="13" applyFont="1" applyAlignment="1">
      <alignment horizontal="center"/>
    </xf>
    <xf numFmtId="0" fontId="19" fillId="0" borderId="0" xfId="13" applyFont="1" applyAlignment="1">
      <alignment horizontal="center"/>
    </xf>
    <xf numFmtId="0" fontId="19" fillId="0" borderId="0" xfId="13" applyFont="1" applyAlignment="1">
      <alignment horizontal="center" vertical="center" wrapText="1"/>
    </xf>
    <xf numFmtId="0" fontId="2" fillId="0" borderId="0" xfId="13" applyFont="1" applyAlignment="1">
      <alignment horizontal="center" vertical="center"/>
    </xf>
    <xf numFmtId="0" fontId="6" fillId="0" borderId="0" xfId="13" applyFont="1" applyAlignment="1">
      <alignment horizontal="right"/>
    </xf>
    <xf numFmtId="0" fontId="6" fillId="8" borderId="26" xfId="0" quotePrefix="1" applyFont="1" applyFill="1" applyBorder="1" applyAlignment="1">
      <alignment horizontal="center"/>
    </xf>
    <xf numFmtId="0" fontId="6" fillId="0" borderId="0" xfId="13" applyFont="1" applyAlignment="1">
      <alignment horizontal="right" vertical="center"/>
    </xf>
    <xf numFmtId="0" fontId="2" fillId="0" borderId="0" xfId="13" applyFont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44" fontId="6" fillId="0" borderId="4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6" fillId="0" borderId="4" xfId="0" applyFont="1" applyBorder="1"/>
    <xf numFmtId="0" fontId="2" fillId="3" borderId="4" xfId="0" applyFont="1" applyFill="1" applyBorder="1" applyAlignment="1">
      <alignment horizontal="center"/>
    </xf>
    <xf numFmtId="39" fontId="2" fillId="8" borderId="31" xfId="18" applyNumberFormat="1" applyFont="1" applyFill="1" applyBorder="1" applyAlignment="1">
      <alignment horizontal="center" vertical="center"/>
    </xf>
    <xf numFmtId="39" fontId="2" fillId="8" borderId="30" xfId="18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/>
    <xf numFmtId="39" fontId="6" fillId="0" borderId="0" xfId="18" applyNumberFormat="1" applyFont="1" applyFill="1" applyBorder="1" applyAlignment="1">
      <alignment horizontal="center" vertical="center" wrapText="1"/>
    </xf>
    <xf numFmtId="168" fontId="6" fillId="0" borderId="0" xfId="18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39" fontId="6" fillId="0" borderId="0" xfId="18" applyNumberFormat="1" applyFont="1" applyBorder="1" applyAlignment="1">
      <alignment horizontal="center" vertical="center" wrapText="1"/>
    </xf>
    <xf numFmtId="168" fontId="6" fillId="0" borderId="0" xfId="18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2" fillId="5" borderId="27" xfId="0" applyFont="1" applyFill="1" applyBorder="1" applyAlignment="1">
      <alignment horizontal="center" vertical="center"/>
    </xf>
    <xf numFmtId="44" fontId="6" fillId="0" borderId="27" xfId="1" applyFont="1" applyBorder="1"/>
    <xf numFmtId="4" fontId="6" fillId="8" borderId="4" xfId="26" applyNumberFormat="1" applyFont="1" applyFill="1" applyBorder="1" applyAlignment="1">
      <alignment horizontal="right"/>
    </xf>
    <xf numFmtId="0" fontId="2" fillId="3" borderId="26" xfId="0" applyFont="1" applyFill="1" applyBorder="1" applyAlignment="1">
      <alignment vertical="center"/>
    </xf>
    <xf numFmtId="186" fontId="6" fillId="8" borderId="4" xfId="26" applyNumberFormat="1" applyFont="1" applyFill="1" applyBorder="1" applyAlignment="1">
      <alignment horizontal="right"/>
    </xf>
    <xf numFmtId="2" fontId="6" fillId="8" borderId="4" xfId="0" applyNumberFormat="1" applyFont="1" applyFill="1" applyBorder="1" applyAlignment="1">
      <alignment horizontal="right"/>
    </xf>
    <xf numFmtId="0" fontId="2" fillId="5" borderId="2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44" fontId="6" fillId="3" borderId="45" xfId="0" applyNumberFormat="1" applyFont="1" applyFill="1" applyBorder="1"/>
    <xf numFmtId="179" fontId="6" fillId="8" borderId="4" xfId="0" applyNumberFormat="1" applyFont="1" applyFill="1" applyBorder="1" applyAlignment="1">
      <alignment horizontal="right" vertical="center"/>
    </xf>
    <xf numFmtId="39" fontId="6" fillId="8" borderId="4" xfId="0" applyNumberFormat="1" applyFont="1" applyFill="1" applyBorder="1" applyAlignment="1">
      <alignment horizontal="right" vertical="center"/>
    </xf>
    <xf numFmtId="181" fontId="6" fillId="8" borderId="4" xfId="0" applyNumberFormat="1" applyFont="1" applyFill="1" applyBorder="1" applyAlignment="1">
      <alignment horizontal="right" vertical="center"/>
    </xf>
    <xf numFmtId="9" fontId="6" fillId="8" borderId="4" xfId="0" applyNumberFormat="1" applyFont="1" applyFill="1" applyBorder="1" applyAlignment="1">
      <alignment horizontal="right" vertical="center"/>
    </xf>
    <xf numFmtId="2" fontId="6" fillId="8" borderId="4" xfId="0" applyNumberFormat="1" applyFont="1" applyFill="1" applyBorder="1" applyAlignment="1">
      <alignment horizontal="right" vertical="center"/>
    </xf>
    <xf numFmtId="2" fontId="6" fillId="8" borderId="4" xfId="26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/>
    </xf>
    <xf numFmtId="168" fontId="6" fillId="8" borderId="4" xfId="0" applyNumberFormat="1" applyFont="1" applyFill="1" applyBorder="1" applyAlignment="1">
      <alignment horizontal="left" vertical="center"/>
    </xf>
    <xf numFmtId="0" fontId="2" fillId="8" borderId="26" xfId="0" applyFont="1" applyFill="1" applyBorder="1" applyAlignment="1">
      <alignment horizontal="center"/>
    </xf>
    <xf numFmtId="4" fontId="6" fillId="8" borderId="4" xfId="18" applyNumberFormat="1" applyFont="1" applyFill="1" applyBorder="1" applyAlignment="1">
      <alignment horizontal="right" vertical="center"/>
    </xf>
    <xf numFmtId="2" fontId="6" fillId="8" borderId="4" xfId="18" applyNumberFormat="1" applyFont="1" applyFill="1" applyBorder="1" applyAlignment="1">
      <alignment horizontal="right" vertical="center"/>
    </xf>
    <xf numFmtId="2" fontId="6" fillId="8" borderId="4" xfId="18" applyNumberFormat="1" applyFont="1" applyFill="1" applyBorder="1" applyAlignment="1">
      <alignment horizontal="right"/>
    </xf>
    <xf numFmtId="0" fontId="6" fillId="8" borderId="4" xfId="0" applyFont="1" applyFill="1" applyBorder="1" applyAlignment="1">
      <alignment horizontal="right" vertical="center"/>
    </xf>
    <xf numFmtId="2" fontId="6" fillId="8" borderId="4" xfId="13" applyNumberFormat="1" applyFont="1" applyFill="1" applyBorder="1" applyAlignment="1">
      <alignment horizontal="center"/>
    </xf>
    <xf numFmtId="39" fontId="2" fillId="3" borderId="44" xfId="0" applyNumberFormat="1" applyFont="1" applyFill="1" applyBorder="1" applyAlignment="1">
      <alignment horizontal="center" vertical="center"/>
    </xf>
    <xf numFmtId="168" fontId="2" fillId="3" borderId="44" xfId="0" applyNumberFormat="1" applyFont="1" applyFill="1" applyBorder="1" applyAlignment="1">
      <alignment horizontal="center" vertical="center"/>
    </xf>
    <xf numFmtId="0" fontId="2" fillId="8" borderId="29" xfId="13" applyFont="1" applyFill="1" applyBorder="1" applyAlignment="1">
      <alignment horizontal="center" vertical="center" wrapText="1"/>
    </xf>
    <xf numFmtId="18" fontId="2" fillId="8" borderId="29" xfId="13" applyNumberFormat="1" applyFont="1" applyFill="1" applyBorder="1" applyAlignment="1">
      <alignment horizontal="center" wrapText="1"/>
    </xf>
    <xf numFmtId="0" fontId="2" fillId="8" borderId="29" xfId="13" applyFont="1" applyFill="1" applyBorder="1" applyAlignment="1">
      <alignment horizontal="center" vertical="center"/>
    </xf>
    <xf numFmtId="44" fontId="6" fillId="0" borderId="27" xfId="0" applyNumberFormat="1" applyFont="1" applyBorder="1"/>
    <xf numFmtId="0" fontId="2" fillId="5" borderId="44" xfId="0" applyFont="1" applyFill="1" applyBorder="1" applyAlignment="1">
      <alignment horizontal="left" vertical="center"/>
    </xf>
    <xf numFmtId="0" fontId="6" fillId="5" borderId="44" xfId="13" applyFont="1" applyFill="1" applyBorder="1" applyAlignment="1">
      <alignment horizontal="center"/>
    </xf>
    <xf numFmtId="2" fontId="6" fillId="5" borderId="44" xfId="13" applyNumberFormat="1" applyFont="1" applyFill="1" applyBorder="1" applyAlignment="1">
      <alignment horizontal="center" vertical="center"/>
    </xf>
    <xf numFmtId="44" fontId="6" fillId="5" borderId="44" xfId="0" applyNumberFormat="1" applyFont="1" applyFill="1" applyBorder="1" applyAlignment="1">
      <alignment horizontal="center" vertical="center"/>
    </xf>
    <xf numFmtId="44" fontId="6" fillId="5" borderId="45" xfId="0" applyNumberFormat="1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52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1" xfId="13" applyFont="1" applyFill="1" applyBorder="1" applyAlignment="1">
      <alignment horizontal="center" vertical="center" wrapText="1"/>
    </xf>
    <xf numFmtId="0" fontId="2" fillId="8" borderId="34" xfId="13" applyFont="1" applyFill="1" applyBorder="1" applyAlignment="1">
      <alignment horizontal="center" vertical="center" wrapText="1"/>
    </xf>
    <xf numFmtId="0" fontId="2" fillId="8" borderId="52" xfId="13" applyFont="1" applyFill="1" applyBorder="1" applyAlignment="1">
      <alignment horizontal="center" vertical="center" wrapText="1"/>
    </xf>
    <xf numFmtId="0" fontId="2" fillId="8" borderId="33" xfId="13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39" fontId="2" fillId="8" borderId="31" xfId="0" applyNumberFormat="1" applyFont="1" applyFill="1" applyBorder="1" applyAlignment="1">
      <alignment horizontal="center" vertical="center"/>
    </xf>
    <xf numFmtId="39" fontId="2" fillId="8" borderId="34" xfId="0" applyNumberFormat="1" applyFont="1" applyFill="1" applyBorder="1" applyAlignment="1">
      <alignment horizontal="center" vertical="center"/>
    </xf>
    <xf numFmtId="39" fontId="2" fillId="8" borderId="52" xfId="0" applyNumberFormat="1" applyFont="1" applyFill="1" applyBorder="1" applyAlignment="1">
      <alignment horizontal="center" vertical="center"/>
    </xf>
    <xf numFmtId="39" fontId="2" fillId="8" borderId="33" xfId="0" applyNumberFormat="1" applyFont="1" applyFill="1" applyBorder="1" applyAlignment="1">
      <alignment horizontal="center" vertical="center"/>
    </xf>
    <xf numFmtId="2" fontId="6" fillId="8" borderId="4" xfId="0" applyNumberFormat="1" applyFont="1" applyFill="1" applyBorder="1" applyAlignment="1">
      <alignment horizontal="center"/>
    </xf>
    <xf numFmtId="0" fontId="2" fillId="8" borderId="31" xfId="18" applyFont="1" applyFill="1" applyBorder="1" applyAlignment="1">
      <alignment horizontal="center" vertical="center"/>
    </xf>
    <xf numFmtId="0" fontId="2" fillId="8" borderId="34" xfId="18" applyFont="1" applyFill="1" applyBorder="1" applyAlignment="1">
      <alignment horizontal="center" vertical="center"/>
    </xf>
    <xf numFmtId="0" fontId="2" fillId="8" borderId="52" xfId="18" applyFont="1" applyFill="1" applyBorder="1" applyAlignment="1">
      <alignment horizontal="center" vertical="center"/>
    </xf>
    <xf numFmtId="0" fontId="2" fillId="8" borderId="33" xfId="18" applyFont="1" applyFill="1" applyBorder="1" applyAlignment="1">
      <alignment horizontal="center" vertical="center"/>
    </xf>
    <xf numFmtId="39" fontId="2" fillId="8" borderId="34" xfId="18" applyNumberFormat="1" applyFont="1" applyFill="1" applyBorder="1" applyAlignment="1">
      <alignment horizontal="center" vertical="center"/>
    </xf>
    <xf numFmtId="39" fontId="2" fillId="8" borderId="52" xfId="18" applyNumberFormat="1" applyFont="1" applyFill="1" applyBorder="1" applyAlignment="1">
      <alignment horizontal="center" vertical="center"/>
    </xf>
    <xf numFmtId="39" fontId="2" fillId="8" borderId="35" xfId="18" applyNumberFormat="1" applyFont="1" applyFill="1" applyBorder="1" applyAlignment="1">
      <alignment horizontal="center" vertical="center"/>
    </xf>
    <xf numFmtId="39" fontId="2" fillId="8" borderId="33" xfId="18" applyNumberFormat="1" applyFont="1" applyFill="1" applyBorder="1" applyAlignment="1">
      <alignment horizontal="center" vertical="center"/>
    </xf>
    <xf numFmtId="39" fontId="2" fillId="8" borderId="31" xfId="0" applyNumberFormat="1" applyFont="1" applyFill="1" applyBorder="1" applyAlignment="1">
      <alignment horizontal="center" vertical="center" wrapText="1"/>
    </xf>
    <xf numFmtId="39" fontId="2" fillId="8" borderId="34" xfId="0" applyNumberFormat="1" applyFont="1" applyFill="1" applyBorder="1" applyAlignment="1">
      <alignment horizontal="center" vertical="center" wrapText="1"/>
    </xf>
    <xf numFmtId="39" fontId="2" fillId="8" borderId="52" xfId="0" applyNumberFormat="1" applyFont="1" applyFill="1" applyBorder="1" applyAlignment="1">
      <alignment horizontal="center" vertical="center" wrapText="1"/>
    </xf>
    <xf numFmtId="39" fontId="2" fillId="8" borderId="31" xfId="0" applyNumberFormat="1" applyFont="1" applyFill="1" applyBorder="1" applyAlignment="1">
      <alignment horizontal="center" wrapText="1"/>
    </xf>
    <xf numFmtId="39" fontId="2" fillId="8" borderId="34" xfId="0" applyNumberFormat="1" applyFont="1" applyFill="1" applyBorder="1" applyAlignment="1">
      <alignment horizontal="center" wrapText="1"/>
    </xf>
    <xf numFmtId="39" fontId="2" fillId="8" borderId="52" xfId="0" applyNumberFormat="1" applyFont="1" applyFill="1" applyBorder="1" applyAlignment="1">
      <alignment horizontal="center" wrapText="1"/>
    </xf>
    <xf numFmtId="39" fontId="2" fillId="8" borderId="33" xfId="0" applyNumberFormat="1" applyFont="1" applyFill="1" applyBorder="1" applyAlignment="1">
      <alignment horizontal="center" wrapText="1"/>
    </xf>
    <xf numFmtId="0" fontId="7" fillId="8" borderId="31" xfId="13" applyFont="1" applyFill="1" applyBorder="1" applyAlignment="1">
      <alignment horizontal="center" vertical="center" wrapText="1"/>
    </xf>
    <xf numFmtId="0" fontId="7" fillId="8" borderId="34" xfId="13" applyFont="1" applyFill="1" applyBorder="1" applyAlignment="1">
      <alignment horizontal="center" vertical="center" wrapText="1"/>
    </xf>
    <xf numFmtId="0" fontId="7" fillId="8" borderId="52" xfId="13" applyFont="1" applyFill="1" applyBorder="1" applyAlignment="1">
      <alignment horizontal="center" vertical="center" wrapText="1"/>
    </xf>
    <xf numFmtId="0" fontId="7" fillId="8" borderId="33" xfId="13" applyFont="1" applyFill="1" applyBorder="1" applyAlignment="1">
      <alignment horizontal="center" vertical="center" wrapText="1"/>
    </xf>
  </cellXfs>
  <cellStyles count="35">
    <cellStyle name="Millares [0] 2" xfId="9" xr:uid="{00000000-0005-0000-0000-000001000000}"/>
    <cellStyle name="Millares 18" xfId="31" xr:uid="{00000000-0005-0000-0000-000002000000}"/>
    <cellStyle name="Millares 2" xfId="3" xr:uid="{00000000-0005-0000-0000-000003000000}"/>
    <cellStyle name="Millares 2 2" xfId="16" xr:uid="{00000000-0005-0000-0000-000004000000}"/>
    <cellStyle name="Millares 2 2 2" xfId="32" xr:uid="{00000000-0005-0000-0000-000005000000}"/>
    <cellStyle name="Millares 20" xfId="28" xr:uid="{00000000-0005-0000-0000-000006000000}"/>
    <cellStyle name="Millares 21" xfId="27" xr:uid="{00000000-0005-0000-0000-000007000000}"/>
    <cellStyle name="Millares 22" xfId="25" xr:uid="{00000000-0005-0000-0000-000008000000}"/>
    <cellStyle name="Millares 3" xfId="17" xr:uid="{00000000-0005-0000-0000-000009000000}"/>
    <cellStyle name="Millares 4" xfId="23" xr:uid="{00000000-0005-0000-0000-00000A000000}"/>
    <cellStyle name="Millares 41" xfId="29" xr:uid="{00000000-0005-0000-0000-00000B000000}"/>
    <cellStyle name="Millares 8" xfId="24" xr:uid="{00000000-0005-0000-0000-00000C000000}"/>
    <cellStyle name="Millares_Actas de obra" xfId="21" xr:uid="{00000000-0005-0000-0000-00000D000000}"/>
    <cellStyle name="Moneda" xfId="1" builtinId="4"/>
    <cellStyle name="Moneda 2" xfId="2" xr:uid="{00000000-0005-0000-0000-00000F000000}"/>
    <cellStyle name="Moneda 2 2" xfId="19" xr:uid="{00000000-0005-0000-0000-000010000000}"/>
    <cellStyle name="Moneda 24" xfId="12" xr:uid="{00000000-0005-0000-0000-000011000000}"/>
    <cellStyle name="Moneda 3" xfId="7" xr:uid="{00000000-0005-0000-0000-000012000000}"/>
    <cellStyle name="Moneda 3 2" xfId="30" xr:uid="{00000000-0005-0000-0000-000013000000}"/>
    <cellStyle name="Moneda 4" xfId="14" xr:uid="{00000000-0005-0000-0000-000014000000}"/>
    <cellStyle name="Moneda_AIU" xfId="34" xr:uid="{00000000-0005-0000-0000-000015000000}"/>
    <cellStyle name="Moneda_Propuesta Ruben 2" xfId="22" xr:uid="{00000000-0005-0000-0000-000016000000}"/>
    <cellStyle name="Normal" xfId="0" builtinId="0"/>
    <cellStyle name="Normal 10" xfId="13" xr:uid="{00000000-0005-0000-0000-000018000000}"/>
    <cellStyle name="Normal 2" xfId="5" xr:uid="{00000000-0005-0000-0000-000019000000}"/>
    <cellStyle name="Normal 2 2" xfId="18" xr:uid="{00000000-0005-0000-0000-00001A000000}"/>
    <cellStyle name="Normal 2 4" xfId="26" xr:uid="{00000000-0005-0000-0000-00001B000000}"/>
    <cellStyle name="Normal 34" xfId="11" xr:uid="{00000000-0005-0000-0000-00001C000000}"/>
    <cellStyle name="Normal 4" xfId="6" xr:uid="{00000000-0005-0000-0000-00001D000000}"/>
    <cellStyle name="Normal 5" xfId="4" xr:uid="{00000000-0005-0000-0000-00001E000000}"/>
    <cellStyle name="Normal 5 2" xfId="10" xr:uid="{00000000-0005-0000-0000-00001F000000}"/>
    <cellStyle name="Normal_Actas de obra" xfId="20" xr:uid="{00000000-0005-0000-0000-000020000000}"/>
    <cellStyle name="Porcentaje 2" xfId="15" xr:uid="{00000000-0005-0000-0000-000022000000}"/>
    <cellStyle name="Porcentaje 3 2" xfId="33" xr:uid="{00000000-0005-0000-0000-000023000000}"/>
    <cellStyle name="Porcentual 3" xfId="8" xr:uid="{00000000-0005-0000-0000-000024000000}"/>
  </cellStyles>
  <dxfs count="0"/>
  <tableStyles count="0" defaultTableStyle="TableStyleMedium2" defaultPivotStyle="PivotStyleLight16"/>
  <colors>
    <mruColors>
      <color rgb="FFF8F196"/>
      <color rgb="FFFA90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61572</xdr:colOff>
      <xdr:row>2</xdr:row>
      <xdr:rowOff>23219</xdr:rowOff>
    </xdr:from>
    <xdr:to>
      <xdr:col>2</xdr:col>
      <xdr:colOff>2857500</xdr:colOff>
      <xdr:row>7</xdr:row>
      <xdr:rowOff>86621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8B32CC8-602E-410C-89CC-A35483D33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572" y="423269"/>
          <a:ext cx="2795928" cy="1025427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6</xdr:row>
      <xdr:rowOff>76608</xdr:rowOff>
    </xdr:from>
    <xdr:to>
      <xdr:col>10</xdr:col>
      <xdr:colOff>4158509</xdr:colOff>
      <xdr:row>43</xdr:row>
      <xdr:rowOff>166689</xdr:rowOff>
    </xdr:to>
    <xdr:pic>
      <xdr:nvPicPr>
        <xdr:cNvPr id="3" name="Imagen 2" descr="Introducción a la Perforación Horizontal Dirigida (PHD) – El blog de Víctor  Yepes">
          <a:extLst>
            <a:ext uri="{FF2B5EF4-FFF2-40B4-BE49-F238E27FC236}">
              <a16:creationId xmlns:a16="http://schemas.microsoft.com/office/drawing/2014/main" id="{3E55FDD5-957C-4866-AF77-EAC32AB5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312" y="1243421"/>
          <a:ext cx="6694541" cy="2257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61572</xdr:colOff>
      <xdr:row>2</xdr:row>
      <xdr:rowOff>23219</xdr:rowOff>
    </xdr:from>
    <xdr:to>
      <xdr:col>2</xdr:col>
      <xdr:colOff>2857500</xdr:colOff>
      <xdr:row>4</xdr:row>
      <xdr:rowOff>666058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CBDEB7-864C-4AD2-AFE4-0F195DCE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572" y="431433"/>
          <a:ext cx="2795928" cy="102950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6</xdr:row>
      <xdr:rowOff>47624</xdr:rowOff>
    </xdr:from>
    <xdr:to>
      <xdr:col>10</xdr:col>
      <xdr:colOff>4089392</xdr:colOff>
      <xdr:row>21</xdr:row>
      <xdr:rowOff>166851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A5E462-9F95-4E57-A9BD-161C3C07B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34688" y="1214437"/>
          <a:ext cx="6419048" cy="48460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OBRAS%20CIVILES%20EMPRESA%20DE%20ENERGIA%20DE%20PEREIRA%20S.A%20E.S.P\INTERVENTORIA%20OBRAS%20CIVILES%20EEP\CRUCE%20SUBVIAL%20EL%20POLLO\Users\ingjc\Desktop\TRUJILLO\ACTAS\ACTA%205%20TRUJILLO%202018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OBRAS%20CIVILES%20EMPRESA%20DE%20ENERGIA%20DE%20PEREIRA%20S.A%20E.S.P\INTERVENTORIA%20OBRAS%20CIVILES%20EEP\CRUCE%20SUBVIAL%20EL%20POLLO\Desktop\PRECIOS%20UNITARIOS%202020-EXCELL%20GOB%20R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jaramillov/AppData/Local/Microsoft/Windows/INetCache/Content.Outlook/UAF1HSUG/CRUCE%20VIA%20EL%20POLLO%2005%20APUs%20DEL%20PROYECTO%20No%2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5"/>
      <sheetName val="1"/>
      <sheetName val="2"/>
      <sheetName val="3"/>
      <sheetName val="4"/>
      <sheetName val="5"/>
      <sheetName val="6"/>
      <sheetName val="10"/>
      <sheetName val="12"/>
      <sheetName val="14"/>
      <sheetName val="21"/>
      <sheetName val="40"/>
      <sheetName val="Ad Caseta"/>
      <sheetName val="Ad Saneamiento"/>
      <sheetName val="Obra Extra"/>
      <sheetName val="ANALISIS"/>
    </sheetNames>
    <sheetDataSet>
      <sheetData sheetId="0">
        <row r="570">
          <cell r="B570">
            <v>1</v>
          </cell>
        </row>
        <row r="951">
          <cell r="H951">
            <v>2358885842.4699998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MANO DE OBRA"/>
      <sheetName val="BASE DE DATOS"/>
      <sheetName val="Hoja1"/>
      <sheetName val="ANALISIS UNITARIOS"/>
      <sheetName val="ITEMS"/>
      <sheetName val="Datos de ejemplo"/>
      <sheetName val="TRANSPORTE"/>
    </sheetNames>
    <sheetDataSet>
      <sheetData sheetId="0"/>
      <sheetData sheetId="1">
        <row r="249">
          <cell r="C249" t="str">
            <v>Un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´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5"/>
  <sheetViews>
    <sheetView showGridLines="0" zoomScaleNormal="100" zoomScaleSheetLayoutView="90" workbookViewId="0">
      <selection activeCell="E52" sqref="E52"/>
    </sheetView>
  </sheetViews>
  <sheetFormatPr baseColWidth="10" defaultRowHeight="10"/>
  <cols>
    <col min="1" max="1" width="1" style="84" customWidth="1"/>
    <col min="2" max="2" width="3.7265625" style="84" customWidth="1"/>
    <col min="3" max="3" width="36.81640625" style="84" customWidth="1"/>
    <col min="4" max="4" width="15.7265625" style="101" customWidth="1"/>
    <col min="5" max="5" width="11.26953125" style="84" customWidth="1"/>
    <col min="6" max="6" width="14" style="102" customWidth="1"/>
    <col min="7" max="7" width="16.81640625" style="101" customWidth="1"/>
    <col min="8" max="8" width="1.26953125" style="84" customWidth="1"/>
    <col min="9" max="9" width="13.7265625" style="84" customWidth="1"/>
    <col min="10" max="10" width="11.453125" style="84"/>
    <col min="11" max="11" width="15.453125" style="84" customWidth="1"/>
    <col min="12" max="256" width="11.453125" style="84"/>
    <col min="257" max="257" width="1" style="84" customWidth="1"/>
    <col min="258" max="258" width="3.7265625" style="84" customWidth="1"/>
    <col min="259" max="259" width="39.7265625" style="84" customWidth="1"/>
    <col min="260" max="260" width="15.7265625" style="84" customWidth="1"/>
    <col min="261" max="261" width="12.54296875" style="84" customWidth="1"/>
    <col min="262" max="262" width="28.453125" style="84" customWidth="1"/>
    <col min="263" max="263" width="18.7265625" style="84" customWidth="1"/>
    <col min="264" max="264" width="1.26953125" style="84" customWidth="1"/>
    <col min="265" max="265" width="13.7265625" style="84" customWidth="1"/>
    <col min="266" max="512" width="11.453125" style="84"/>
    <col min="513" max="513" width="1" style="84" customWidth="1"/>
    <col min="514" max="514" width="3.7265625" style="84" customWidth="1"/>
    <col min="515" max="515" width="39.7265625" style="84" customWidth="1"/>
    <col min="516" max="516" width="15.7265625" style="84" customWidth="1"/>
    <col min="517" max="517" width="12.54296875" style="84" customWidth="1"/>
    <col min="518" max="518" width="28.453125" style="84" customWidth="1"/>
    <col min="519" max="519" width="18.7265625" style="84" customWidth="1"/>
    <col min="520" max="520" width="1.26953125" style="84" customWidth="1"/>
    <col min="521" max="521" width="13.7265625" style="84" customWidth="1"/>
    <col min="522" max="768" width="11.453125" style="84"/>
    <col min="769" max="769" width="1" style="84" customWidth="1"/>
    <col min="770" max="770" width="3.7265625" style="84" customWidth="1"/>
    <col min="771" max="771" width="39.7265625" style="84" customWidth="1"/>
    <col min="772" max="772" width="15.7265625" style="84" customWidth="1"/>
    <col min="773" max="773" width="12.54296875" style="84" customWidth="1"/>
    <col min="774" max="774" width="28.453125" style="84" customWidth="1"/>
    <col min="775" max="775" width="18.7265625" style="84" customWidth="1"/>
    <col min="776" max="776" width="1.26953125" style="84" customWidth="1"/>
    <col min="777" max="777" width="13.7265625" style="84" customWidth="1"/>
    <col min="778" max="1024" width="11.453125" style="84"/>
    <col min="1025" max="1025" width="1" style="84" customWidth="1"/>
    <col min="1026" max="1026" width="3.7265625" style="84" customWidth="1"/>
    <col min="1027" max="1027" width="39.7265625" style="84" customWidth="1"/>
    <col min="1028" max="1028" width="15.7265625" style="84" customWidth="1"/>
    <col min="1029" max="1029" width="12.54296875" style="84" customWidth="1"/>
    <col min="1030" max="1030" width="28.453125" style="84" customWidth="1"/>
    <col min="1031" max="1031" width="18.7265625" style="84" customWidth="1"/>
    <col min="1032" max="1032" width="1.26953125" style="84" customWidth="1"/>
    <col min="1033" max="1033" width="13.7265625" style="84" customWidth="1"/>
    <col min="1034" max="1280" width="11.453125" style="84"/>
    <col min="1281" max="1281" width="1" style="84" customWidth="1"/>
    <col min="1282" max="1282" width="3.7265625" style="84" customWidth="1"/>
    <col min="1283" max="1283" width="39.7265625" style="84" customWidth="1"/>
    <col min="1284" max="1284" width="15.7265625" style="84" customWidth="1"/>
    <col min="1285" max="1285" width="12.54296875" style="84" customWidth="1"/>
    <col min="1286" max="1286" width="28.453125" style="84" customWidth="1"/>
    <col min="1287" max="1287" width="18.7265625" style="84" customWidth="1"/>
    <col min="1288" max="1288" width="1.26953125" style="84" customWidth="1"/>
    <col min="1289" max="1289" width="13.7265625" style="84" customWidth="1"/>
    <col min="1290" max="1536" width="11.453125" style="84"/>
    <col min="1537" max="1537" width="1" style="84" customWidth="1"/>
    <col min="1538" max="1538" width="3.7265625" style="84" customWidth="1"/>
    <col min="1539" max="1539" width="39.7265625" style="84" customWidth="1"/>
    <col min="1540" max="1540" width="15.7265625" style="84" customWidth="1"/>
    <col min="1541" max="1541" width="12.54296875" style="84" customWidth="1"/>
    <col min="1542" max="1542" width="28.453125" style="84" customWidth="1"/>
    <col min="1543" max="1543" width="18.7265625" style="84" customWidth="1"/>
    <col min="1544" max="1544" width="1.26953125" style="84" customWidth="1"/>
    <col min="1545" max="1545" width="13.7265625" style="84" customWidth="1"/>
    <col min="1546" max="1792" width="11.453125" style="84"/>
    <col min="1793" max="1793" width="1" style="84" customWidth="1"/>
    <col min="1794" max="1794" width="3.7265625" style="84" customWidth="1"/>
    <col min="1795" max="1795" width="39.7265625" style="84" customWidth="1"/>
    <col min="1796" max="1796" width="15.7265625" style="84" customWidth="1"/>
    <col min="1797" max="1797" width="12.54296875" style="84" customWidth="1"/>
    <col min="1798" max="1798" width="28.453125" style="84" customWidth="1"/>
    <col min="1799" max="1799" width="18.7265625" style="84" customWidth="1"/>
    <col min="1800" max="1800" width="1.26953125" style="84" customWidth="1"/>
    <col min="1801" max="1801" width="13.7265625" style="84" customWidth="1"/>
    <col min="1802" max="2048" width="11.453125" style="84"/>
    <col min="2049" max="2049" width="1" style="84" customWidth="1"/>
    <col min="2050" max="2050" width="3.7265625" style="84" customWidth="1"/>
    <col min="2051" max="2051" width="39.7265625" style="84" customWidth="1"/>
    <col min="2052" max="2052" width="15.7265625" style="84" customWidth="1"/>
    <col min="2053" max="2053" width="12.54296875" style="84" customWidth="1"/>
    <col min="2054" max="2054" width="28.453125" style="84" customWidth="1"/>
    <col min="2055" max="2055" width="18.7265625" style="84" customWidth="1"/>
    <col min="2056" max="2056" width="1.26953125" style="84" customWidth="1"/>
    <col min="2057" max="2057" width="13.7265625" style="84" customWidth="1"/>
    <col min="2058" max="2304" width="11.453125" style="84"/>
    <col min="2305" max="2305" width="1" style="84" customWidth="1"/>
    <col min="2306" max="2306" width="3.7265625" style="84" customWidth="1"/>
    <col min="2307" max="2307" width="39.7265625" style="84" customWidth="1"/>
    <col min="2308" max="2308" width="15.7265625" style="84" customWidth="1"/>
    <col min="2309" max="2309" width="12.54296875" style="84" customWidth="1"/>
    <col min="2310" max="2310" width="28.453125" style="84" customWidth="1"/>
    <col min="2311" max="2311" width="18.7265625" style="84" customWidth="1"/>
    <col min="2312" max="2312" width="1.26953125" style="84" customWidth="1"/>
    <col min="2313" max="2313" width="13.7265625" style="84" customWidth="1"/>
    <col min="2314" max="2560" width="11.453125" style="84"/>
    <col min="2561" max="2561" width="1" style="84" customWidth="1"/>
    <col min="2562" max="2562" width="3.7265625" style="84" customWidth="1"/>
    <col min="2563" max="2563" width="39.7265625" style="84" customWidth="1"/>
    <col min="2564" max="2564" width="15.7265625" style="84" customWidth="1"/>
    <col min="2565" max="2565" width="12.54296875" style="84" customWidth="1"/>
    <col min="2566" max="2566" width="28.453125" style="84" customWidth="1"/>
    <col min="2567" max="2567" width="18.7265625" style="84" customWidth="1"/>
    <col min="2568" max="2568" width="1.26953125" style="84" customWidth="1"/>
    <col min="2569" max="2569" width="13.7265625" style="84" customWidth="1"/>
    <col min="2570" max="2816" width="11.453125" style="84"/>
    <col min="2817" max="2817" width="1" style="84" customWidth="1"/>
    <col min="2818" max="2818" width="3.7265625" style="84" customWidth="1"/>
    <col min="2819" max="2819" width="39.7265625" style="84" customWidth="1"/>
    <col min="2820" max="2820" width="15.7265625" style="84" customWidth="1"/>
    <col min="2821" max="2821" width="12.54296875" style="84" customWidth="1"/>
    <col min="2822" max="2822" width="28.453125" style="84" customWidth="1"/>
    <col min="2823" max="2823" width="18.7265625" style="84" customWidth="1"/>
    <col min="2824" max="2824" width="1.26953125" style="84" customWidth="1"/>
    <col min="2825" max="2825" width="13.7265625" style="84" customWidth="1"/>
    <col min="2826" max="3072" width="11.453125" style="84"/>
    <col min="3073" max="3073" width="1" style="84" customWidth="1"/>
    <col min="3074" max="3074" width="3.7265625" style="84" customWidth="1"/>
    <col min="3075" max="3075" width="39.7265625" style="84" customWidth="1"/>
    <col min="3076" max="3076" width="15.7265625" style="84" customWidth="1"/>
    <col min="3077" max="3077" width="12.54296875" style="84" customWidth="1"/>
    <col min="3078" max="3078" width="28.453125" style="84" customWidth="1"/>
    <col min="3079" max="3079" width="18.7265625" style="84" customWidth="1"/>
    <col min="3080" max="3080" width="1.26953125" style="84" customWidth="1"/>
    <col min="3081" max="3081" width="13.7265625" style="84" customWidth="1"/>
    <col min="3082" max="3328" width="11.453125" style="84"/>
    <col min="3329" max="3329" width="1" style="84" customWidth="1"/>
    <col min="3330" max="3330" width="3.7265625" style="84" customWidth="1"/>
    <col min="3331" max="3331" width="39.7265625" style="84" customWidth="1"/>
    <col min="3332" max="3332" width="15.7265625" style="84" customWidth="1"/>
    <col min="3333" max="3333" width="12.54296875" style="84" customWidth="1"/>
    <col min="3334" max="3334" width="28.453125" style="84" customWidth="1"/>
    <col min="3335" max="3335" width="18.7265625" style="84" customWidth="1"/>
    <col min="3336" max="3336" width="1.26953125" style="84" customWidth="1"/>
    <col min="3337" max="3337" width="13.7265625" style="84" customWidth="1"/>
    <col min="3338" max="3584" width="11.453125" style="84"/>
    <col min="3585" max="3585" width="1" style="84" customWidth="1"/>
    <col min="3586" max="3586" width="3.7265625" style="84" customWidth="1"/>
    <col min="3587" max="3587" width="39.7265625" style="84" customWidth="1"/>
    <col min="3588" max="3588" width="15.7265625" style="84" customWidth="1"/>
    <col min="3589" max="3589" width="12.54296875" style="84" customWidth="1"/>
    <col min="3590" max="3590" width="28.453125" style="84" customWidth="1"/>
    <col min="3591" max="3591" width="18.7265625" style="84" customWidth="1"/>
    <col min="3592" max="3592" width="1.26953125" style="84" customWidth="1"/>
    <col min="3593" max="3593" width="13.7265625" style="84" customWidth="1"/>
    <col min="3594" max="3840" width="11.453125" style="84"/>
    <col min="3841" max="3841" width="1" style="84" customWidth="1"/>
    <col min="3842" max="3842" width="3.7265625" style="84" customWidth="1"/>
    <col min="3843" max="3843" width="39.7265625" style="84" customWidth="1"/>
    <col min="3844" max="3844" width="15.7265625" style="84" customWidth="1"/>
    <col min="3845" max="3845" width="12.54296875" style="84" customWidth="1"/>
    <col min="3846" max="3846" width="28.453125" style="84" customWidth="1"/>
    <col min="3847" max="3847" width="18.7265625" style="84" customWidth="1"/>
    <col min="3848" max="3848" width="1.26953125" style="84" customWidth="1"/>
    <col min="3849" max="3849" width="13.7265625" style="84" customWidth="1"/>
    <col min="3850" max="4096" width="11.453125" style="84"/>
    <col min="4097" max="4097" width="1" style="84" customWidth="1"/>
    <col min="4098" max="4098" width="3.7265625" style="84" customWidth="1"/>
    <col min="4099" max="4099" width="39.7265625" style="84" customWidth="1"/>
    <col min="4100" max="4100" width="15.7265625" style="84" customWidth="1"/>
    <col min="4101" max="4101" width="12.54296875" style="84" customWidth="1"/>
    <col min="4102" max="4102" width="28.453125" style="84" customWidth="1"/>
    <col min="4103" max="4103" width="18.7265625" style="84" customWidth="1"/>
    <col min="4104" max="4104" width="1.26953125" style="84" customWidth="1"/>
    <col min="4105" max="4105" width="13.7265625" style="84" customWidth="1"/>
    <col min="4106" max="4352" width="11.453125" style="84"/>
    <col min="4353" max="4353" width="1" style="84" customWidth="1"/>
    <col min="4354" max="4354" width="3.7265625" style="84" customWidth="1"/>
    <col min="4355" max="4355" width="39.7265625" style="84" customWidth="1"/>
    <col min="4356" max="4356" width="15.7265625" style="84" customWidth="1"/>
    <col min="4357" max="4357" width="12.54296875" style="84" customWidth="1"/>
    <col min="4358" max="4358" width="28.453125" style="84" customWidth="1"/>
    <col min="4359" max="4359" width="18.7265625" style="84" customWidth="1"/>
    <col min="4360" max="4360" width="1.26953125" style="84" customWidth="1"/>
    <col min="4361" max="4361" width="13.7265625" style="84" customWidth="1"/>
    <col min="4362" max="4608" width="11.453125" style="84"/>
    <col min="4609" max="4609" width="1" style="84" customWidth="1"/>
    <col min="4610" max="4610" width="3.7265625" style="84" customWidth="1"/>
    <col min="4611" max="4611" width="39.7265625" style="84" customWidth="1"/>
    <col min="4612" max="4612" width="15.7265625" style="84" customWidth="1"/>
    <col min="4613" max="4613" width="12.54296875" style="84" customWidth="1"/>
    <col min="4614" max="4614" width="28.453125" style="84" customWidth="1"/>
    <col min="4615" max="4615" width="18.7265625" style="84" customWidth="1"/>
    <col min="4616" max="4616" width="1.26953125" style="84" customWidth="1"/>
    <col min="4617" max="4617" width="13.7265625" style="84" customWidth="1"/>
    <col min="4618" max="4864" width="11.453125" style="84"/>
    <col min="4865" max="4865" width="1" style="84" customWidth="1"/>
    <col min="4866" max="4866" width="3.7265625" style="84" customWidth="1"/>
    <col min="4867" max="4867" width="39.7265625" style="84" customWidth="1"/>
    <col min="4868" max="4868" width="15.7265625" style="84" customWidth="1"/>
    <col min="4869" max="4869" width="12.54296875" style="84" customWidth="1"/>
    <col min="4870" max="4870" width="28.453125" style="84" customWidth="1"/>
    <col min="4871" max="4871" width="18.7265625" style="84" customWidth="1"/>
    <col min="4872" max="4872" width="1.26953125" style="84" customWidth="1"/>
    <col min="4873" max="4873" width="13.7265625" style="84" customWidth="1"/>
    <col min="4874" max="5120" width="11.453125" style="84"/>
    <col min="5121" max="5121" width="1" style="84" customWidth="1"/>
    <col min="5122" max="5122" width="3.7265625" style="84" customWidth="1"/>
    <col min="5123" max="5123" width="39.7265625" style="84" customWidth="1"/>
    <col min="5124" max="5124" width="15.7265625" style="84" customWidth="1"/>
    <col min="5125" max="5125" width="12.54296875" style="84" customWidth="1"/>
    <col min="5126" max="5126" width="28.453125" style="84" customWidth="1"/>
    <col min="5127" max="5127" width="18.7265625" style="84" customWidth="1"/>
    <col min="5128" max="5128" width="1.26953125" style="84" customWidth="1"/>
    <col min="5129" max="5129" width="13.7265625" style="84" customWidth="1"/>
    <col min="5130" max="5376" width="11.453125" style="84"/>
    <col min="5377" max="5377" width="1" style="84" customWidth="1"/>
    <col min="5378" max="5378" width="3.7265625" style="84" customWidth="1"/>
    <col min="5379" max="5379" width="39.7265625" style="84" customWidth="1"/>
    <col min="5380" max="5380" width="15.7265625" style="84" customWidth="1"/>
    <col min="5381" max="5381" width="12.54296875" style="84" customWidth="1"/>
    <col min="5382" max="5382" width="28.453125" style="84" customWidth="1"/>
    <col min="5383" max="5383" width="18.7265625" style="84" customWidth="1"/>
    <col min="5384" max="5384" width="1.26953125" style="84" customWidth="1"/>
    <col min="5385" max="5385" width="13.7265625" style="84" customWidth="1"/>
    <col min="5386" max="5632" width="11.453125" style="84"/>
    <col min="5633" max="5633" width="1" style="84" customWidth="1"/>
    <col min="5634" max="5634" width="3.7265625" style="84" customWidth="1"/>
    <col min="5635" max="5635" width="39.7265625" style="84" customWidth="1"/>
    <col min="5636" max="5636" width="15.7265625" style="84" customWidth="1"/>
    <col min="5637" max="5637" width="12.54296875" style="84" customWidth="1"/>
    <col min="5638" max="5638" width="28.453125" style="84" customWidth="1"/>
    <col min="5639" max="5639" width="18.7265625" style="84" customWidth="1"/>
    <col min="5640" max="5640" width="1.26953125" style="84" customWidth="1"/>
    <col min="5641" max="5641" width="13.7265625" style="84" customWidth="1"/>
    <col min="5642" max="5888" width="11.453125" style="84"/>
    <col min="5889" max="5889" width="1" style="84" customWidth="1"/>
    <col min="5890" max="5890" width="3.7265625" style="84" customWidth="1"/>
    <col min="5891" max="5891" width="39.7265625" style="84" customWidth="1"/>
    <col min="5892" max="5892" width="15.7265625" style="84" customWidth="1"/>
    <col min="5893" max="5893" width="12.54296875" style="84" customWidth="1"/>
    <col min="5894" max="5894" width="28.453125" style="84" customWidth="1"/>
    <col min="5895" max="5895" width="18.7265625" style="84" customWidth="1"/>
    <col min="5896" max="5896" width="1.26953125" style="84" customWidth="1"/>
    <col min="5897" max="5897" width="13.7265625" style="84" customWidth="1"/>
    <col min="5898" max="6144" width="11.453125" style="84"/>
    <col min="6145" max="6145" width="1" style="84" customWidth="1"/>
    <col min="6146" max="6146" width="3.7265625" style="84" customWidth="1"/>
    <col min="6147" max="6147" width="39.7265625" style="84" customWidth="1"/>
    <col min="6148" max="6148" width="15.7265625" style="84" customWidth="1"/>
    <col min="6149" max="6149" width="12.54296875" style="84" customWidth="1"/>
    <col min="6150" max="6150" width="28.453125" style="84" customWidth="1"/>
    <col min="6151" max="6151" width="18.7265625" style="84" customWidth="1"/>
    <col min="6152" max="6152" width="1.26953125" style="84" customWidth="1"/>
    <col min="6153" max="6153" width="13.7265625" style="84" customWidth="1"/>
    <col min="6154" max="6400" width="11.453125" style="84"/>
    <col min="6401" max="6401" width="1" style="84" customWidth="1"/>
    <col min="6402" max="6402" width="3.7265625" style="84" customWidth="1"/>
    <col min="6403" max="6403" width="39.7265625" style="84" customWidth="1"/>
    <col min="6404" max="6404" width="15.7265625" style="84" customWidth="1"/>
    <col min="6405" max="6405" width="12.54296875" style="84" customWidth="1"/>
    <col min="6406" max="6406" width="28.453125" style="84" customWidth="1"/>
    <col min="6407" max="6407" width="18.7265625" style="84" customWidth="1"/>
    <col min="6408" max="6408" width="1.26953125" style="84" customWidth="1"/>
    <col min="6409" max="6409" width="13.7265625" style="84" customWidth="1"/>
    <col min="6410" max="6656" width="11.453125" style="84"/>
    <col min="6657" max="6657" width="1" style="84" customWidth="1"/>
    <col min="6658" max="6658" width="3.7265625" style="84" customWidth="1"/>
    <col min="6659" max="6659" width="39.7265625" style="84" customWidth="1"/>
    <col min="6660" max="6660" width="15.7265625" style="84" customWidth="1"/>
    <col min="6661" max="6661" width="12.54296875" style="84" customWidth="1"/>
    <col min="6662" max="6662" width="28.453125" style="84" customWidth="1"/>
    <col min="6663" max="6663" width="18.7265625" style="84" customWidth="1"/>
    <col min="6664" max="6664" width="1.26953125" style="84" customWidth="1"/>
    <col min="6665" max="6665" width="13.7265625" style="84" customWidth="1"/>
    <col min="6666" max="6912" width="11.453125" style="84"/>
    <col min="6913" max="6913" width="1" style="84" customWidth="1"/>
    <col min="6914" max="6914" width="3.7265625" style="84" customWidth="1"/>
    <col min="6915" max="6915" width="39.7265625" style="84" customWidth="1"/>
    <col min="6916" max="6916" width="15.7265625" style="84" customWidth="1"/>
    <col min="6917" max="6917" width="12.54296875" style="84" customWidth="1"/>
    <col min="6918" max="6918" width="28.453125" style="84" customWidth="1"/>
    <col min="6919" max="6919" width="18.7265625" style="84" customWidth="1"/>
    <col min="6920" max="6920" width="1.26953125" style="84" customWidth="1"/>
    <col min="6921" max="6921" width="13.7265625" style="84" customWidth="1"/>
    <col min="6922" max="7168" width="11.453125" style="84"/>
    <col min="7169" max="7169" width="1" style="84" customWidth="1"/>
    <col min="7170" max="7170" width="3.7265625" style="84" customWidth="1"/>
    <col min="7171" max="7171" width="39.7265625" style="84" customWidth="1"/>
    <col min="7172" max="7172" width="15.7265625" style="84" customWidth="1"/>
    <col min="7173" max="7173" width="12.54296875" style="84" customWidth="1"/>
    <col min="7174" max="7174" width="28.453125" style="84" customWidth="1"/>
    <col min="7175" max="7175" width="18.7265625" style="84" customWidth="1"/>
    <col min="7176" max="7176" width="1.26953125" style="84" customWidth="1"/>
    <col min="7177" max="7177" width="13.7265625" style="84" customWidth="1"/>
    <col min="7178" max="7424" width="11.453125" style="84"/>
    <col min="7425" max="7425" width="1" style="84" customWidth="1"/>
    <col min="7426" max="7426" width="3.7265625" style="84" customWidth="1"/>
    <col min="7427" max="7427" width="39.7265625" style="84" customWidth="1"/>
    <col min="7428" max="7428" width="15.7265625" style="84" customWidth="1"/>
    <col min="7429" max="7429" width="12.54296875" style="84" customWidth="1"/>
    <col min="7430" max="7430" width="28.453125" style="84" customWidth="1"/>
    <col min="7431" max="7431" width="18.7265625" style="84" customWidth="1"/>
    <col min="7432" max="7432" width="1.26953125" style="84" customWidth="1"/>
    <col min="7433" max="7433" width="13.7265625" style="84" customWidth="1"/>
    <col min="7434" max="7680" width="11.453125" style="84"/>
    <col min="7681" max="7681" width="1" style="84" customWidth="1"/>
    <col min="7682" max="7682" width="3.7265625" style="84" customWidth="1"/>
    <col min="7683" max="7683" width="39.7265625" style="84" customWidth="1"/>
    <col min="7684" max="7684" width="15.7265625" style="84" customWidth="1"/>
    <col min="7685" max="7685" width="12.54296875" style="84" customWidth="1"/>
    <col min="7686" max="7686" width="28.453125" style="84" customWidth="1"/>
    <col min="7687" max="7687" width="18.7265625" style="84" customWidth="1"/>
    <col min="7688" max="7688" width="1.26953125" style="84" customWidth="1"/>
    <col min="7689" max="7689" width="13.7265625" style="84" customWidth="1"/>
    <col min="7690" max="7936" width="11.453125" style="84"/>
    <col min="7937" max="7937" width="1" style="84" customWidth="1"/>
    <col min="7938" max="7938" width="3.7265625" style="84" customWidth="1"/>
    <col min="7939" max="7939" width="39.7265625" style="84" customWidth="1"/>
    <col min="7940" max="7940" width="15.7265625" style="84" customWidth="1"/>
    <col min="7941" max="7941" width="12.54296875" style="84" customWidth="1"/>
    <col min="7942" max="7942" width="28.453125" style="84" customWidth="1"/>
    <col min="7943" max="7943" width="18.7265625" style="84" customWidth="1"/>
    <col min="7944" max="7944" width="1.26953125" style="84" customWidth="1"/>
    <col min="7945" max="7945" width="13.7265625" style="84" customWidth="1"/>
    <col min="7946" max="8192" width="11.453125" style="84"/>
    <col min="8193" max="8193" width="1" style="84" customWidth="1"/>
    <col min="8194" max="8194" width="3.7265625" style="84" customWidth="1"/>
    <col min="8195" max="8195" width="39.7265625" style="84" customWidth="1"/>
    <col min="8196" max="8196" width="15.7265625" style="84" customWidth="1"/>
    <col min="8197" max="8197" width="12.54296875" style="84" customWidth="1"/>
    <col min="8198" max="8198" width="28.453125" style="84" customWidth="1"/>
    <col min="8199" max="8199" width="18.7265625" style="84" customWidth="1"/>
    <col min="8200" max="8200" width="1.26953125" style="84" customWidth="1"/>
    <col min="8201" max="8201" width="13.7265625" style="84" customWidth="1"/>
    <col min="8202" max="8448" width="11.453125" style="84"/>
    <col min="8449" max="8449" width="1" style="84" customWidth="1"/>
    <col min="8450" max="8450" width="3.7265625" style="84" customWidth="1"/>
    <col min="8451" max="8451" width="39.7265625" style="84" customWidth="1"/>
    <col min="8452" max="8452" width="15.7265625" style="84" customWidth="1"/>
    <col min="8453" max="8453" width="12.54296875" style="84" customWidth="1"/>
    <col min="8454" max="8454" width="28.453125" style="84" customWidth="1"/>
    <col min="8455" max="8455" width="18.7265625" style="84" customWidth="1"/>
    <col min="8456" max="8456" width="1.26953125" style="84" customWidth="1"/>
    <col min="8457" max="8457" width="13.7265625" style="84" customWidth="1"/>
    <col min="8458" max="8704" width="11.453125" style="84"/>
    <col min="8705" max="8705" width="1" style="84" customWidth="1"/>
    <col min="8706" max="8706" width="3.7265625" style="84" customWidth="1"/>
    <col min="8707" max="8707" width="39.7265625" style="84" customWidth="1"/>
    <col min="8708" max="8708" width="15.7265625" style="84" customWidth="1"/>
    <col min="8709" max="8709" width="12.54296875" style="84" customWidth="1"/>
    <col min="8710" max="8710" width="28.453125" style="84" customWidth="1"/>
    <col min="8711" max="8711" width="18.7265625" style="84" customWidth="1"/>
    <col min="8712" max="8712" width="1.26953125" style="84" customWidth="1"/>
    <col min="8713" max="8713" width="13.7265625" style="84" customWidth="1"/>
    <col min="8714" max="8960" width="11.453125" style="84"/>
    <col min="8961" max="8961" width="1" style="84" customWidth="1"/>
    <col min="8962" max="8962" width="3.7265625" style="84" customWidth="1"/>
    <col min="8963" max="8963" width="39.7265625" style="84" customWidth="1"/>
    <col min="8964" max="8964" width="15.7265625" style="84" customWidth="1"/>
    <col min="8965" max="8965" width="12.54296875" style="84" customWidth="1"/>
    <col min="8966" max="8966" width="28.453125" style="84" customWidth="1"/>
    <col min="8967" max="8967" width="18.7265625" style="84" customWidth="1"/>
    <col min="8968" max="8968" width="1.26953125" style="84" customWidth="1"/>
    <col min="8969" max="8969" width="13.7265625" style="84" customWidth="1"/>
    <col min="8970" max="9216" width="11.453125" style="84"/>
    <col min="9217" max="9217" width="1" style="84" customWidth="1"/>
    <col min="9218" max="9218" width="3.7265625" style="84" customWidth="1"/>
    <col min="9219" max="9219" width="39.7265625" style="84" customWidth="1"/>
    <col min="9220" max="9220" width="15.7265625" style="84" customWidth="1"/>
    <col min="9221" max="9221" width="12.54296875" style="84" customWidth="1"/>
    <col min="9222" max="9222" width="28.453125" style="84" customWidth="1"/>
    <col min="9223" max="9223" width="18.7265625" style="84" customWidth="1"/>
    <col min="9224" max="9224" width="1.26953125" style="84" customWidth="1"/>
    <col min="9225" max="9225" width="13.7265625" style="84" customWidth="1"/>
    <col min="9226" max="9472" width="11.453125" style="84"/>
    <col min="9473" max="9473" width="1" style="84" customWidth="1"/>
    <col min="9474" max="9474" width="3.7265625" style="84" customWidth="1"/>
    <col min="9475" max="9475" width="39.7265625" style="84" customWidth="1"/>
    <col min="9476" max="9476" width="15.7265625" style="84" customWidth="1"/>
    <col min="9477" max="9477" width="12.54296875" style="84" customWidth="1"/>
    <col min="9478" max="9478" width="28.453125" style="84" customWidth="1"/>
    <col min="9479" max="9479" width="18.7265625" style="84" customWidth="1"/>
    <col min="9480" max="9480" width="1.26953125" style="84" customWidth="1"/>
    <col min="9481" max="9481" width="13.7265625" style="84" customWidth="1"/>
    <col min="9482" max="9728" width="11.453125" style="84"/>
    <col min="9729" max="9729" width="1" style="84" customWidth="1"/>
    <col min="9730" max="9730" width="3.7265625" style="84" customWidth="1"/>
    <col min="9731" max="9731" width="39.7265625" style="84" customWidth="1"/>
    <col min="9732" max="9732" width="15.7265625" style="84" customWidth="1"/>
    <col min="9733" max="9733" width="12.54296875" style="84" customWidth="1"/>
    <col min="9734" max="9734" width="28.453125" style="84" customWidth="1"/>
    <col min="9735" max="9735" width="18.7265625" style="84" customWidth="1"/>
    <col min="9736" max="9736" width="1.26953125" style="84" customWidth="1"/>
    <col min="9737" max="9737" width="13.7265625" style="84" customWidth="1"/>
    <col min="9738" max="9984" width="11.453125" style="84"/>
    <col min="9985" max="9985" width="1" style="84" customWidth="1"/>
    <col min="9986" max="9986" width="3.7265625" style="84" customWidth="1"/>
    <col min="9987" max="9987" width="39.7265625" style="84" customWidth="1"/>
    <col min="9988" max="9988" width="15.7265625" style="84" customWidth="1"/>
    <col min="9989" max="9989" width="12.54296875" style="84" customWidth="1"/>
    <col min="9990" max="9990" width="28.453125" style="84" customWidth="1"/>
    <col min="9991" max="9991" width="18.7265625" style="84" customWidth="1"/>
    <col min="9992" max="9992" width="1.26953125" style="84" customWidth="1"/>
    <col min="9993" max="9993" width="13.7265625" style="84" customWidth="1"/>
    <col min="9994" max="10240" width="11.453125" style="84"/>
    <col min="10241" max="10241" width="1" style="84" customWidth="1"/>
    <col min="10242" max="10242" width="3.7265625" style="84" customWidth="1"/>
    <col min="10243" max="10243" width="39.7265625" style="84" customWidth="1"/>
    <col min="10244" max="10244" width="15.7265625" style="84" customWidth="1"/>
    <col min="10245" max="10245" width="12.54296875" style="84" customWidth="1"/>
    <col min="10246" max="10246" width="28.453125" style="84" customWidth="1"/>
    <col min="10247" max="10247" width="18.7265625" style="84" customWidth="1"/>
    <col min="10248" max="10248" width="1.26953125" style="84" customWidth="1"/>
    <col min="10249" max="10249" width="13.7265625" style="84" customWidth="1"/>
    <col min="10250" max="10496" width="11.453125" style="84"/>
    <col min="10497" max="10497" width="1" style="84" customWidth="1"/>
    <col min="10498" max="10498" width="3.7265625" style="84" customWidth="1"/>
    <col min="10499" max="10499" width="39.7265625" style="84" customWidth="1"/>
    <col min="10500" max="10500" width="15.7265625" style="84" customWidth="1"/>
    <col min="10501" max="10501" width="12.54296875" style="84" customWidth="1"/>
    <col min="10502" max="10502" width="28.453125" style="84" customWidth="1"/>
    <col min="10503" max="10503" width="18.7265625" style="84" customWidth="1"/>
    <col min="10504" max="10504" width="1.26953125" style="84" customWidth="1"/>
    <col min="10505" max="10505" width="13.7265625" style="84" customWidth="1"/>
    <col min="10506" max="10752" width="11.453125" style="84"/>
    <col min="10753" max="10753" width="1" style="84" customWidth="1"/>
    <col min="10754" max="10754" width="3.7265625" style="84" customWidth="1"/>
    <col min="10755" max="10755" width="39.7265625" style="84" customWidth="1"/>
    <col min="10756" max="10756" width="15.7265625" style="84" customWidth="1"/>
    <col min="10757" max="10757" width="12.54296875" style="84" customWidth="1"/>
    <col min="10758" max="10758" width="28.453125" style="84" customWidth="1"/>
    <col min="10759" max="10759" width="18.7265625" style="84" customWidth="1"/>
    <col min="10760" max="10760" width="1.26953125" style="84" customWidth="1"/>
    <col min="10761" max="10761" width="13.7265625" style="84" customWidth="1"/>
    <col min="10762" max="11008" width="11.453125" style="84"/>
    <col min="11009" max="11009" width="1" style="84" customWidth="1"/>
    <col min="11010" max="11010" width="3.7265625" style="84" customWidth="1"/>
    <col min="11011" max="11011" width="39.7265625" style="84" customWidth="1"/>
    <col min="11012" max="11012" width="15.7265625" style="84" customWidth="1"/>
    <col min="11013" max="11013" width="12.54296875" style="84" customWidth="1"/>
    <col min="11014" max="11014" width="28.453125" style="84" customWidth="1"/>
    <col min="11015" max="11015" width="18.7265625" style="84" customWidth="1"/>
    <col min="11016" max="11016" width="1.26953125" style="84" customWidth="1"/>
    <col min="11017" max="11017" width="13.7265625" style="84" customWidth="1"/>
    <col min="11018" max="11264" width="11.453125" style="84"/>
    <col min="11265" max="11265" width="1" style="84" customWidth="1"/>
    <col min="11266" max="11266" width="3.7265625" style="84" customWidth="1"/>
    <col min="11267" max="11267" width="39.7265625" style="84" customWidth="1"/>
    <col min="11268" max="11268" width="15.7265625" style="84" customWidth="1"/>
    <col min="11269" max="11269" width="12.54296875" style="84" customWidth="1"/>
    <col min="11270" max="11270" width="28.453125" style="84" customWidth="1"/>
    <col min="11271" max="11271" width="18.7265625" style="84" customWidth="1"/>
    <col min="11272" max="11272" width="1.26953125" style="84" customWidth="1"/>
    <col min="11273" max="11273" width="13.7265625" style="84" customWidth="1"/>
    <col min="11274" max="11520" width="11.453125" style="84"/>
    <col min="11521" max="11521" width="1" style="84" customWidth="1"/>
    <col min="11522" max="11522" width="3.7265625" style="84" customWidth="1"/>
    <col min="11523" max="11523" width="39.7265625" style="84" customWidth="1"/>
    <col min="11524" max="11524" width="15.7265625" style="84" customWidth="1"/>
    <col min="11525" max="11525" width="12.54296875" style="84" customWidth="1"/>
    <col min="11526" max="11526" width="28.453125" style="84" customWidth="1"/>
    <col min="11527" max="11527" width="18.7265625" style="84" customWidth="1"/>
    <col min="11528" max="11528" width="1.26953125" style="84" customWidth="1"/>
    <col min="11529" max="11529" width="13.7265625" style="84" customWidth="1"/>
    <col min="11530" max="11776" width="11.453125" style="84"/>
    <col min="11777" max="11777" width="1" style="84" customWidth="1"/>
    <col min="11778" max="11778" width="3.7265625" style="84" customWidth="1"/>
    <col min="11779" max="11779" width="39.7265625" style="84" customWidth="1"/>
    <col min="11780" max="11780" width="15.7265625" style="84" customWidth="1"/>
    <col min="11781" max="11781" width="12.54296875" style="84" customWidth="1"/>
    <col min="11782" max="11782" width="28.453125" style="84" customWidth="1"/>
    <col min="11783" max="11783" width="18.7265625" style="84" customWidth="1"/>
    <col min="11784" max="11784" width="1.26953125" style="84" customWidth="1"/>
    <col min="11785" max="11785" width="13.7265625" style="84" customWidth="1"/>
    <col min="11786" max="12032" width="11.453125" style="84"/>
    <col min="12033" max="12033" width="1" style="84" customWidth="1"/>
    <col min="12034" max="12034" width="3.7265625" style="84" customWidth="1"/>
    <col min="12035" max="12035" width="39.7265625" style="84" customWidth="1"/>
    <col min="12036" max="12036" width="15.7265625" style="84" customWidth="1"/>
    <col min="12037" max="12037" width="12.54296875" style="84" customWidth="1"/>
    <col min="12038" max="12038" width="28.453125" style="84" customWidth="1"/>
    <col min="12039" max="12039" width="18.7265625" style="84" customWidth="1"/>
    <col min="12040" max="12040" width="1.26953125" style="84" customWidth="1"/>
    <col min="12041" max="12041" width="13.7265625" style="84" customWidth="1"/>
    <col min="12042" max="12288" width="11.453125" style="84"/>
    <col min="12289" max="12289" width="1" style="84" customWidth="1"/>
    <col min="12290" max="12290" width="3.7265625" style="84" customWidth="1"/>
    <col min="12291" max="12291" width="39.7265625" style="84" customWidth="1"/>
    <col min="12292" max="12292" width="15.7265625" style="84" customWidth="1"/>
    <col min="12293" max="12293" width="12.54296875" style="84" customWidth="1"/>
    <col min="12294" max="12294" width="28.453125" style="84" customWidth="1"/>
    <col min="12295" max="12295" width="18.7265625" style="84" customWidth="1"/>
    <col min="12296" max="12296" width="1.26953125" style="84" customWidth="1"/>
    <col min="12297" max="12297" width="13.7265625" style="84" customWidth="1"/>
    <col min="12298" max="12544" width="11.453125" style="84"/>
    <col min="12545" max="12545" width="1" style="84" customWidth="1"/>
    <col min="12546" max="12546" width="3.7265625" style="84" customWidth="1"/>
    <col min="12547" max="12547" width="39.7265625" style="84" customWidth="1"/>
    <col min="12548" max="12548" width="15.7265625" style="84" customWidth="1"/>
    <col min="12549" max="12549" width="12.54296875" style="84" customWidth="1"/>
    <col min="12550" max="12550" width="28.453125" style="84" customWidth="1"/>
    <col min="12551" max="12551" width="18.7265625" style="84" customWidth="1"/>
    <col min="12552" max="12552" width="1.26953125" style="84" customWidth="1"/>
    <col min="12553" max="12553" width="13.7265625" style="84" customWidth="1"/>
    <col min="12554" max="12800" width="11.453125" style="84"/>
    <col min="12801" max="12801" width="1" style="84" customWidth="1"/>
    <col min="12802" max="12802" width="3.7265625" style="84" customWidth="1"/>
    <col min="12803" max="12803" width="39.7265625" style="84" customWidth="1"/>
    <col min="12804" max="12804" width="15.7265625" style="84" customWidth="1"/>
    <col min="12805" max="12805" width="12.54296875" style="84" customWidth="1"/>
    <col min="12806" max="12806" width="28.453125" style="84" customWidth="1"/>
    <col min="12807" max="12807" width="18.7265625" style="84" customWidth="1"/>
    <col min="12808" max="12808" width="1.26953125" style="84" customWidth="1"/>
    <col min="12809" max="12809" width="13.7265625" style="84" customWidth="1"/>
    <col min="12810" max="13056" width="11.453125" style="84"/>
    <col min="13057" max="13057" width="1" style="84" customWidth="1"/>
    <col min="13058" max="13058" width="3.7265625" style="84" customWidth="1"/>
    <col min="13059" max="13059" width="39.7265625" style="84" customWidth="1"/>
    <col min="13060" max="13060" width="15.7265625" style="84" customWidth="1"/>
    <col min="13061" max="13061" width="12.54296875" style="84" customWidth="1"/>
    <col min="13062" max="13062" width="28.453125" style="84" customWidth="1"/>
    <col min="13063" max="13063" width="18.7265625" style="84" customWidth="1"/>
    <col min="13064" max="13064" width="1.26953125" style="84" customWidth="1"/>
    <col min="13065" max="13065" width="13.7265625" style="84" customWidth="1"/>
    <col min="13066" max="13312" width="11.453125" style="84"/>
    <col min="13313" max="13313" width="1" style="84" customWidth="1"/>
    <col min="13314" max="13314" width="3.7265625" style="84" customWidth="1"/>
    <col min="13315" max="13315" width="39.7265625" style="84" customWidth="1"/>
    <col min="13316" max="13316" width="15.7265625" style="84" customWidth="1"/>
    <col min="13317" max="13317" width="12.54296875" style="84" customWidth="1"/>
    <col min="13318" max="13318" width="28.453125" style="84" customWidth="1"/>
    <col min="13319" max="13319" width="18.7265625" style="84" customWidth="1"/>
    <col min="13320" max="13320" width="1.26953125" style="84" customWidth="1"/>
    <col min="13321" max="13321" width="13.7265625" style="84" customWidth="1"/>
    <col min="13322" max="13568" width="11.453125" style="84"/>
    <col min="13569" max="13569" width="1" style="84" customWidth="1"/>
    <col min="13570" max="13570" width="3.7265625" style="84" customWidth="1"/>
    <col min="13571" max="13571" width="39.7265625" style="84" customWidth="1"/>
    <col min="13572" max="13572" width="15.7265625" style="84" customWidth="1"/>
    <col min="13573" max="13573" width="12.54296875" style="84" customWidth="1"/>
    <col min="13574" max="13574" width="28.453125" style="84" customWidth="1"/>
    <col min="13575" max="13575" width="18.7265625" style="84" customWidth="1"/>
    <col min="13576" max="13576" width="1.26953125" style="84" customWidth="1"/>
    <col min="13577" max="13577" width="13.7265625" style="84" customWidth="1"/>
    <col min="13578" max="13824" width="11.453125" style="84"/>
    <col min="13825" max="13825" width="1" style="84" customWidth="1"/>
    <col min="13826" max="13826" width="3.7265625" style="84" customWidth="1"/>
    <col min="13827" max="13827" width="39.7265625" style="84" customWidth="1"/>
    <col min="13828" max="13828" width="15.7265625" style="84" customWidth="1"/>
    <col min="13829" max="13829" width="12.54296875" style="84" customWidth="1"/>
    <col min="13830" max="13830" width="28.453125" style="84" customWidth="1"/>
    <col min="13831" max="13831" width="18.7265625" style="84" customWidth="1"/>
    <col min="13832" max="13832" width="1.26953125" style="84" customWidth="1"/>
    <col min="13833" max="13833" width="13.7265625" style="84" customWidth="1"/>
    <col min="13834" max="14080" width="11.453125" style="84"/>
    <col min="14081" max="14081" width="1" style="84" customWidth="1"/>
    <col min="14082" max="14082" width="3.7265625" style="84" customWidth="1"/>
    <col min="14083" max="14083" width="39.7265625" style="84" customWidth="1"/>
    <col min="14084" max="14084" width="15.7265625" style="84" customWidth="1"/>
    <col min="14085" max="14085" width="12.54296875" style="84" customWidth="1"/>
    <col min="14086" max="14086" width="28.453125" style="84" customWidth="1"/>
    <col min="14087" max="14087" width="18.7265625" style="84" customWidth="1"/>
    <col min="14088" max="14088" width="1.26953125" style="84" customWidth="1"/>
    <col min="14089" max="14089" width="13.7265625" style="84" customWidth="1"/>
    <col min="14090" max="14336" width="11.453125" style="84"/>
    <col min="14337" max="14337" width="1" style="84" customWidth="1"/>
    <col min="14338" max="14338" width="3.7265625" style="84" customWidth="1"/>
    <col min="14339" max="14339" width="39.7265625" style="84" customWidth="1"/>
    <col min="14340" max="14340" width="15.7265625" style="84" customWidth="1"/>
    <col min="14341" max="14341" width="12.54296875" style="84" customWidth="1"/>
    <col min="14342" max="14342" width="28.453125" style="84" customWidth="1"/>
    <col min="14343" max="14343" width="18.7265625" style="84" customWidth="1"/>
    <col min="14344" max="14344" width="1.26953125" style="84" customWidth="1"/>
    <col min="14345" max="14345" width="13.7265625" style="84" customWidth="1"/>
    <col min="14346" max="14592" width="11.453125" style="84"/>
    <col min="14593" max="14593" width="1" style="84" customWidth="1"/>
    <col min="14594" max="14594" width="3.7265625" style="84" customWidth="1"/>
    <col min="14595" max="14595" width="39.7265625" style="84" customWidth="1"/>
    <col min="14596" max="14596" width="15.7265625" style="84" customWidth="1"/>
    <col min="14597" max="14597" width="12.54296875" style="84" customWidth="1"/>
    <col min="14598" max="14598" width="28.453125" style="84" customWidth="1"/>
    <col min="14599" max="14599" width="18.7265625" style="84" customWidth="1"/>
    <col min="14600" max="14600" width="1.26953125" style="84" customWidth="1"/>
    <col min="14601" max="14601" width="13.7265625" style="84" customWidth="1"/>
    <col min="14602" max="14848" width="11.453125" style="84"/>
    <col min="14849" max="14849" width="1" style="84" customWidth="1"/>
    <col min="14850" max="14850" width="3.7265625" style="84" customWidth="1"/>
    <col min="14851" max="14851" width="39.7265625" style="84" customWidth="1"/>
    <col min="14852" max="14852" width="15.7265625" style="84" customWidth="1"/>
    <col min="14853" max="14853" width="12.54296875" style="84" customWidth="1"/>
    <col min="14854" max="14854" width="28.453125" style="84" customWidth="1"/>
    <col min="14855" max="14855" width="18.7265625" style="84" customWidth="1"/>
    <col min="14856" max="14856" width="1.26953125" style="84" customWidth="1"/>
    <col min="14857" max="14857" width="13.7265625" style="84" customWidth="1"/>
    <col min="14858" max="15104" width="11.453125" style="84"/>
    <col min="15105" max="15105" width="1" style="84" customWidth="1"/>
    <col min="15106" max="15106" width="3.7265625" style="84" customWidth="1"/>
    <col min="15107" max="15107" width="39.7265625" style="84" customWidth="1"/>
    <col min="15108" max="15108" width="15.7265625" style="84" customWidth="1"/>
    <col min="15109" max="15109" width="12.54296875" style="84" customWidth="1"/>
    <col min="15110" max="15110" width="28.453125" style="84" customWidth="1"/>
    <col min="15111" max="15111" width="18.7265625" style="84" customWidth="1"/>
    <col min="15112" max="15112" width="1.26953125" style="84" customWidth="1"/>
    <col min="15113" max="15113" width="13.7265625" style="84" customWidth="1"/>
    <col min="15114" max="15360" width="11.453125" style="84"/>
    <col min="15361" max="15361" width="1" style="84" customWidth="1"/>
    <col min="15362" max="15362" width="3.7265625" style="84" customWidth="1"/>
    <col min="15363" max="15363" width="39.7265625" style="84" customWidth="1"/>
    <col min="15364" max="15364" width="15.7265625" style="84" customWidth="1"/>
    <col min="15365" max="15365" width="12.54296875" style="84" customWidth="1"/>
    <col min="15366" max="15366" width="28.453125" style="84" customWidth="1"/>
    <col min="15367" max="15367" width="18.7265625" style="84" customWidth="1"/>
    <col min="15368" max="15368" width="1.26953125" style="84" customWidth="1"/>
    <col min="15369" max="15369" width="13.7265625" style="84" customWidth="1"/>
    <col min="15370" max="15616" width="11.453125" style="84"/>
    <col min="15617" max="15617" width="1" style="84" customWidth="1"/>
    <col min="15618" max="15618" width="3.7265625" style="84" customWidth="1"/>
    <col min="15619" max="15619" width="39.7265625" style="84" customWidth="1"/>
    <col min="15620" max="15620" width="15.7265625" style="84" customWidth="1"/>
    <col min="15621" max="15621" width="12.54296875" style="84" customWidth="1"/>
    <col min="15622" max="15622" width="28.453125" style="84" customWidth="1"/>
    <col min="15623" max="15623" width="18.7265625" style="84" customWidth="1"/>
    <col min="15624" max="15624" width="1.26953125" style="84" customWidth="1"/>
    <col min="15625" max="15625" width="13.7265625" style="84" customWidth="1"/>
    <col min="15626" max="15872" width="11.453125" style="84"/>
    <col min="15873" max="15873" width="1" style="84" customWidth="1"/>
    <col min="15874" max="15874" width="3.7265625" style="84" customWidth="1"/>
    <col min="15875" max="15875" width="39.7265625" style="84" customWidth="1"/>
    <col min="15876" max="15876" width="15.7265625" style="84" customWidth="1"/>
    <col min="15877" max="15877" width="12.54296875" style="84" customWidth="1"/>
    <col min="15878" max="15878" width="28.453125" style="84" customWidth="1"/>
    <col min="15879" max="15879" width="18.7265625" style="84" customWidth="1"/>
    <col min="15880" max="15880" width="1.26953125" style="84" customWidth="1"/>
    <col min="15881" max="15881" width="13.7265625" style="84" customWidth="1"/>
    <col min="15882" max="16128" width="11.453125" style="84"/>
    <col min="16129" max="16129" width="1" style="84" customWidth="1"/>
    <col min="16130" max="16130" width="3.7265625" style="84" customWidth="1"/>
    <col min="16131" max="16131" width="39.7265625" style="84" customWidth="1"/>
    <col min="16132" max="16132" width="15.7265625" style="84" customWidth="1"/>
    <col min="16133" max="16133" width="12.54296875" style="84" customWidth="1"/>
    <col min="16134" max="16134" width="28.453125" style="84" customWidth="1"/>
    <col min="16135" max="16135" width="18.7265625" style="84" customWidth="1"/>
    <col min="16136" max="16136" width="1.26953125" style="84" customWidth="1"/>
    <col min="16137" max="16137" width="13.7265625" style="84" customWidth="1"/>
    <col min="16138" max="16384" width="11.453125" style="84"/>
  </cols>
  <sheetData>
    <row r="1" spans="2:12" ht="12.5">
      <c r="B1" s="81"/>
      <c r="C1" s="6"/>
      <c r="D1" s="82"/>
      <c r="E1" s="82"/>
      <c r="F1" s="83"/>
      <c r="G1" s="6"/>
    </row>
    <row r="2" spans="2:12" ht="12.75" customHeight="1">
      <c r="B2" s="281" t="s">
        <v>158</v>
      </c>
      <c r="C2" s="281"/>
      <c r="D2" s="281"/>
      <c r="E2" s="281"/>
      <c r="F2" s="281"/>
      <c r="G2" s="281"/>
    </row>
    <row r="3" spans="2:12" ht="12.75" customHeight="1">
      <c r="B3" s="281"/>
      <c r="C3" s="281"/>
      <c r="D3" s="281"/>
      <c r="E3" s="281"/>
      <c r="F3" s="281"/>
      <c r="G3" s="281"/>
    </row>
    <row r="4" spans="2:12" ht="12.75" customHeight="1">
      <c r="B4" s="281"/>
      <c r="C4" s="281"/>
      <c r="D4" s="281"/>
      <c r="E4" s="281"/>
      <c r="F4" s="281"/>
      <c r="G4" s="281"/>
    </row>
    <row r="5" spans="2:12" ht="14">
      <c r="C5" s="85" t="s">
        <v>159</v>
      </c>
      <c r="D5" s="86">
        <v>1.5</v>
      </c>
      <c r="E5" s="87"/>
      <c r="F5" s="88" t="s">
        <v>93</v>
      </c>
      <c r="G5" s="89" t="e">
        <f>+G6*1.22</f>
        <v>#REF!</v>
      </c>
      <c r="I5" s="90"/>
    </row>
    <row r="6" spans="2:12" ht="13">
      <c r="C6" s="91"/>
      <c r="D6" s="92"/>
      <c r="E6" s="93"/>
      <c r="F6" s="88" t="s">
        <v>160</v>
      </c>
      <c r="G6" s="94" t="e">
        <f>+'PRESU (2)'!G60</f>
        <v>#REF!</v>
      </c>
    </row>
    <row r="8" spans="2:12" ht="10.5">
      <c r="B8" s="95" t="s">
        <v>161</v>
      </c>
      <c r="C8" s="96" t="s">
        <v>162</v>
      </c>
      <c r="D8" s="97"/>
      <c r="E8" s="98"/>
      <c r="F8" s="99"/>
      <c r="G8" s="100"/>
    </row>
    <row r="9" spans="2:12" ht="10.5">
      <c r="B9" s="92"/>
      <c r="C9" s="93"/>
    </row>
    <row r="10" spans="2:12" ht="21">
      <c r="B10" s="95"/>
      <c r="C10" s="103" t="s">
        <v>163</v>
      </c>
      <c r="D10" s="104" t="s">
        <v>164</v>
      </c>
      <c r="E10" s="105" t="s">
        <v>165</v>
      </c>
      <c r="F10" s="106" t="s">
        <v>166</v>
      </c>
      <c r="G10" s="104" t="s">
        <v>167</v>
      </c>
    </row>
    <row r="12" spans="2:12">
      <c r="B12" s="107">
        <v>1.1000000000000001</v>
      </c>
      <c r="C12" s="108" t="s">
        <v>168</v>
      </c>
      <c r="D12" s="109">
        <v>4000000</v>
      </c>
      <c r="E12" s="110">
        <v>0.2</v>
      </c>
      <c r="F12" s="111"/>
      <c r="G12" s="112">
        <f t="shared" ref="G12:G20" si="0">F12*E12*D12</f>
        <v>0</v>
      </c>
    </row>
    <row r="13" spans="2:12">
      <c r="B13" s="113">
        <f>+B12+0.1</f>
        <v>1.2000000000000002</v>
      </c>
      <c r="C13" s="84" t="s">
        <v>169</v>
      </c>
      <c r="D13" s="114">
        <v>2800000</v>
      </c>
      <c r="E13" s="115">
        <v>1</v>
      </c>
      <c r="F13" s="116">
        <f>+D5</f>
        <v>1.5</v>
      </c>
      <c r="G13" s="117">
        <f t="shared" si="0"/>
        <v>4200000</v>
      </c>
    </row>
    <row r="14" spans="2:12">
      <c r="B14" s="107">
        <f>+B13+0.1</f>
        <v>1.3000000000000003</v>
      </c>
      <c r="C14" s="118" t="s">
        <v>170</v>
      </c>
      <c r="D14" s="119">
        <v>1800000</v>
      </c>
      <c r="E14" s="120">
        <v>1</v>
      </c>
      <c r="F14" s="121"/>
      <c r="G14" s="119">
        <f t="shared" si="0"/>
        <v>0</v>
      </c>
    </row>
    <row r="15" spans="2:12">
      <c r="B15" s="113">
        <f>+B14+0.1</f>
        <v>1.4000000000000004</v>
      </c>
      <c r="C15" s="84" t="s">
        <v>171</v>
      </c>
      <c r="D15" s="119">
        <v>1800000</v>
      </c>
      <c r="E15" s="115">
        <v>0</v>
      </c>
      <c r="G15" s="114">
        <f t="shared" si="0"/>
        <v>0</v>
      </c>
      <c r="L15" s="84" t="e">
        <f>G77/G6</f>
        <v>#REF!</v>
      </c>
    </row>
    <row r="16" spans="2:12">
      <c r="B16" s="113">
        <v>1.5</v>
      </c>
      <c r="C16" s="84" t="s">
        <v>172</v>
      </c>
      <c r="D16" s="119">
        <v>1800000</v>
      </c>
      <c r="E16" s="115">
        <v>0</v>
      </c>
      <c r="G16" s="114">
        <f t="shared" si="0"/>
        <v>0</v>
      </c>
    </row>
    <row r="17" spans="2:7">
      <c r="B17" s="113">
        <v>1.6</v>
      </c>
      <c r="C17" s="84" t="s">
        <v>173</v>
      </c>
      <c r="D17" s="119">
        <v>1800000</v>
      </c>
      <c r="E17" s="115">
        <v>0</v>
      </c>
      <c r="G17" s="114">
        <f t="shared" si="0"/>
        <v>0</v>
      </c>
    </row>
    <row r="18" spans="2:7">
      <c r="B18" s="113">
        <v>1.7</v>
      </c>
      <c r="C18" s="84" t="s">
        <v>174</v>
      </c>
      <c r="D18" s="119">
        <v>1800000</v>
      </c>
      <c r="E18" s="115">
        <v>0</v>
      </c>
      <c r="G18" s="114">
        <f t="shared" si="0"/>
        <v>0</v>
      </c>
    </row>
    <row r="19" spans="2:7">
      <c r="B19" s="113">
        <v>1.8</v>
      </c>
      <c r="C19" s="122" t="s">
        <v>175</v>
      </c>
      <c r="D19" s="123">
        <v>1800000</v>
      </c>
      <c r="E19" s="124">
        <v>0.1</v>
      </c>
      <c r="F19" s="125"/>
      <c r="G19" s="126">
        <f>F19*E19*D19</f>
        <v>0</v>
      </c>
    </row>
    <row r="20" spans="2:7" hidden="1">
      <c r="B20" s="107">
        <v>1.9</v>
      </c>
      <c r="C20" s="127" t="s">
        <v>176</v>
      </c>
      <c r="D20" s="128">
        <v>2200000</v>
      </c>
      <c r="E20" s="129"/>
      <c r="F20" s="130">
        <f t="shared" ref="F20" si="1">+$D$5</f>
        <v>1.5</v>
      </c>
      <c r="G20" s="128">
        <f t="shared" si="0"/>
        <v>0</v>
      </c>
    </row>
    <row r="22" spans="2:7" ht="10.5">
      <c r="C22" s="131" t="s">
        <v>177</v>
      </c>
      <c r="D22" s="97"/>
      <c r="E22" s="98"/>
      <c r="F22" s="132"/>
      <c r="G22" s="133">
        <f>SUM(G12:G20)</f>
        <v>4200000</v>
      </c>
    </row>
    <row r="23" spans="2:7" ht="10.5">
      <c r="C23" s="131" t="s">
        <v>178</v>
      </c>
      <c r="D23" s="97"/>
      <c r="E23" s="98"/>
      <c r="F23" s="134">
        <v>0.66290000000000004</v>
      </c>
      <c r="G23" s="133">
        <f>F23*G22</f>
        <v>2784180</v>
      </c>
    </row>
    <row r="24" spans="2:7" ht="10.5">
      <c r="C24" s="131" t="s">
        <v>179</v>
      </c>
      <c r="D24" s="97"/>
      <c r="E24" s="98"/>
      <c r="F24" s="132"/>
      <c r="G24" s="133">
        <f>G23+G22</f>
        <v>6984180</v>
      </c>
    </row>
    <row r="26" spans="2:7" ht="10.5" hidden="1">
      <c r="B26" s="95" t="s">
        <v>180</v>
      </c>
      <c r="C26" s="96" t="s">
        <v>181</v>
      </c>
      <c r="D26" s="97"/>
      <c r="E26" s="98"/>
      <c r="F26" s="99"/>
      <c r="G26" s="100"/>
    </row>
    <row r="27" spans="2:7" hidden="1"/>
    <row r="28" spans="2:7" hidden="1">
      <c r="B28" s="135">
        <v>2.1</v>
      </c>
      <c r="C28" s="136" t="s">
        <v>182</v>
      </c>
      <c r="D28" s="109">
        <f>737717+83140</f>
        <v>820857</v>
      </c>
      <c r="E28" s="137">
        <v>0</v>
      </c>
      <c r="F28" s="138">
        <f>+$D$5</f>
        <v>1.5</v>
      </c>
      <c r="G28" s="109">
        <f>F28*E28*D28</f>
        <v>0</v>
      </c>
    </row>
    <row r="29" spans="2:7" hidden="1">
      <c r="B29" s="139">
        <v>2.2000000000000002</v>
      </c>
      <c r="C29" s="140" t="s">
        <v>183</v>
      </c>
      <c r="D29" s="114">
        <f>+D28</f>
        <v>820857</v>
      </c>
      <c r="E29" s="141">
        <v>0</v>
      </c>
      <c r="F29" s="102">
        <f>+$D$5</f>
        <v>1.5</v>
      </c>
      <c r="G29" s="114">
        <f>F29*E29*D29</f>
        <v>0</v>
      </c>
    </row>
    <row r="30" spans="2:7" hidden="1">
      <c r="B30" s="142">
        <v>2.2999999999999998</v>
      </c>
      <c r="C30" s="143" t="s">
        <v>184</v>
      </c>
      <c r="D30" s="119">
        <f>+D29</f>
        <v>820857</v>
      </c>
      <c r="E30" s="144">
        <v>0</v>
      </c>
      <c r="F30" s="121">
        <f>+$D$5</f>
        <v>1.5</v>
      </c>
      <c r="G30" s="119">
        <f>F30*E30*D30</f>
        <v>0</v>
      </c>
    </row>
    <row r="31" spans="2:7" hidden="1">
      <c r="B31" s="139">
        <v>2.4</v>
      </c>
      <c r="C31" s="140" t="s">
        <v>185</v>
      </c>
      <c r="D31" s="114">
        <v>2500000</v>
      </c>
      <c r="E31" s="141">
        <v>0</v>
      </c>
      <c r="F31" s="102">
        <f>+$D$5</f>
        <v>1.5</v>
      </c>
      <c r="G31" s="114">
        <f>F31*E31*D31</f>
        <v>0</v>
      </c>
    </row>
    <row r="32" spans="2:7" hidden="1">
      <c r="B32" s="145">
        <v>2.5</v>
      </c>
      <c r="C32" s="146" t="s">
        <v>186</v>
      </c>
      <c r="D32" s="123">
        <f>+D30</f>
        <v>820857</v>
      </c>
      <c r="E32" s="147">
        <v>0</v>
      </c>
      <c r="F32" s="148">
        <f>+$D$5</f>
        <v>1.5</v>
      </c>
      <c r="G32" s="123">
        <f>F32*E32*D32</f>
        <v>0</v>
      </c>
    </row>
    <row r="33" spans="2:9" hidden="1"/>
    <row r="34" spans="2:9" ht="10.5" hidden="1">
      <c r="C34" s="131" t="s">
        <v>177</v>
      </c>
      <c r="D34" s="97"/>
      <c r="E34" s="98"/>
      <c r="F34" s="132"/>
      <c r="G34" s="133">
        <f>SUM(G28:G32)</f>
        <v>0</v>
      </c>
    </row>
    <row r="35" spans="2:9" ht="10.5" hidden="1">
      <c r="C35" s="131" t="s">
        <v>178</v>
      </c>
      <c r="D35" s="97"/>
      <c r="E35" s="98"/>
      <c r="F35" s="134">
        <v>0.66290000000000004</v>
      </c>
      <c r="G35" s="133">
        <f>F35*G34</f>
        <v>0</v>
      </c>
    </row>
    <row r="36" spans="2:9" ht="10.5" hidden="1">
      <c r="C36" s="131" t="s">
        <v>179</v>
      </c>
      <c r="D36" s="97"/>
      <c r="E36" s="98"/>
      <c r="F36" s="132"/>
      <c r="G36" s="133">
        <f>G35+G34</f>
        <v>0</v>
      </c>
    </row>
    <row r="38" spans="2:9" ht="10.5">
      <c r="B38" s="95" t="s">
        <v>187</v>
      </c>
      <c r="C38" s="96" t="s">
        <v>188</v>
      </c>
      <c r="D38" s="97"/>
      <c r="E38" s="98"/>
      <c r="F38" s="99"/>
      <c r="G38" s="100"/>
    </row>
    <row r="40" spans="2:9">
      <c r="B40" s="107">
        <v>3.1</v>
      </c>
      <c r="C40" s="149" t="s">
        <v>189</v>
      </c>
      <c r="D40" s="128" t="e">
        <f>+G5*0.007</f>
        <v>#REF!</v>
      </c>
      <c r="E40" s="150">
        <v>1</v>
      </c>
      <c r="F40" s="151"/>
      <c r="G40" s="128" t="e">
        <f>+D40</f>
        <v>#REF!</v>
      </c>
    </row>
    <row r="42" spans="2:9" ht="10.5">
      <c r="C42" s="131" t="s">
        <v>190</v>
      </c>
      <c r="D42" s="97"/>
      <c r="E42" s="98"/>
      <c r="F42" s="132"/>
      <c r="G42" s="133" t="e">
        <f>SUM(G40:G40)</f>
        <v>#REF!</v>
      </c>
      <c r="I42" s="152"/>
    </row>
    <row r="44" spans="2:9" ht="10.5">
      <c r="B44" s="95" t="s">
        <v>191</v>
      </c>
      <c r="C44" s="96" t="s">
        <v>192</v>
      </c>
      <c r="D44" s="97"/>
      <c r="E44" s="98"/>
      <c r="F44" s="99"/>
      <c r="G44" s="100"/>
    </row>
    <row r="46" spans="2:9" hidden="1">
      <c r="B46" s="153">
        <v>4.0999999999999996</v>
      </c>
      <c r="C46" s="154" t="s">
        <v>193</v>
      </c>
      <c r="D46" s="155" t="e">
        <f>+$G$5</f>
        <v>#REF!</v>
      </c>
      <c r="E46" s="156"/>
      <c r="F46" s="157"/>
      <c r="G46" s="158" t="e">
        <f t="shared" ref="G46:G53" si="2">+E46*D46</f>
        <v>#REF!</v>
      </c>
    </row>
    <row r="47" spans="2:9">
      <c r="B47" s="135">
        <f>+B46+0.1</f>
        <v>4.1999999999999993</v>
      </c>
      <c r="C47" s="108" t="s">
        <v>194</v>
      </c>
      <c r="D47" s="159" t="e">
        <f>+$G$5</f>
        <v>#REF!</v>
      </c>
      <c r="E47" s="160">
        <v>3.5000000000000003E-2</v>
      </c>
      <c r="F47" s="161"/>
      <c r="G47" s="109" t="e">
        <f t="shared" si="2"/>
        <v>#REF!</v>
      </c>
    </row>
    <row r="48" spans="2:9" hidden="1">
      <c r="B48" s="142">
        <f>+B47+0.1</f>
        <v>4.2999999999999989</v>
      </c>
      <c r="C48" s="118" t="s">
        <v>195</v>
      </c>
      <c r="D48" s="162" t="e">
        <f>+$G$5</f>
        <v>#REF!</v>
      </c>
      <c r="E48" s="163">
        <v>0.04</v>
      </c>
      <c r="F48" s="164"/>
      <c r="G48" s="114">
        <v>0</v>
      </c>
    </row>
    <row r="49" spans="2:11" hidden="1">
      <c r="B49" s="142">
        <f>+B48+0.1</f>
        <v>4.3999999999999986</v>
      </c>
      <c r="C49" s="118" t="s">
        <v>196</v>
      </c>
      <c r="D49" s="162" t="e">
        <f>+$G$5</f>
        <v>#REF!</v>
      </c>
      <c r="E49" s="163"/>
      <c r="F49" s="164"/>
      <c r="G49" s="114" t="e">
        <f t="shared" si="2"/>
        <v>#REF!</v>
      </c>
    </row>
    <row r="50" spans="2:11" hidden="1">
      <c r="B50" s="142">
        <f>+B49+0.1</f>
        <v>4.4999999999999982</v>
      </c>
      <c r="C50" s="118" t="s">
        <v>197</v>
      </c>
      <c r="D50" s="162" t="e">
        <f>+D49</f>
        <v>#REF!</v>
      </c>
      <c r="E50" s="163">
        <v>4.0000000000000001E-3</v>
      </c>
      <c r="F50" s="164"/>
      <c r="G50" s="114">
        <v>0</v>
      </c>
    </row>
    <row r="51" spans="2:11">
      <c r="B51" s="142">
        <f>+B50+0.1</f>
        <v>4.5999999999999979</v>
      </c>
      <c r="C51" s="118" t="s">
        <v>198</v>
      </c>
      <c r="D51" s="162" t="e">
        <f>+$G$5</f>
        <v>#REF!</v>
      </c>
      <c r="E51" s="163">
        <v>0.05</v>
      </c>
      <c r="F51" s="165"/>
      <c r="G51" s="119" t="e">
        <f t="shared" si="2"/>
        <v>#REF!</v>
      </c>
    </row>
    <row r="52" spans="2:11">
      <c r="B52" s="142">
        <v>4.7</v>
      </c>
      <c r="C52" s="118" t="s">
        <v>199</v>
      </c>
      <c r="D52" s="162" t="e">
        <f>+$G$5</f>
        <v>#REF!</v>
      </c>
      <c r="E52" s="163">
        <v>0.02</v>
      </c>
      <c r="F52" s="165"/>
      <c r="G52" s="119" t="e">
        <f t="shared" si="2"/>
        <v>#REF!</v>
      </c>
    </row>
    <row r="53" spans="2:11">
      <c r="B53" s="145">
        <v>4.8</v>
      </c>
      <c r="C53" s="166" t="s">
        <v>200</v>
      </c>
      <c r="D53" s="167" t="e">
        <f>+$G$5</f>
        <v>#REF!</v>
      </c>
      <c r="E53" s="168"/>
      <c r="F53" s="169"/>
      <c r="G53" s="123" t="e">
        <f t="shared" si="2"/>
        <v>#REF!</v>
      </c>
    </row>
    <row r="54" spans="2:11">
      <c r="B54" s="170"/>
      <c r="C54" s="122"/>
      <c r="D54" s="171"/>
      <c r="E54" s="172"/>
      <c r="F54" s="173"/>
      <c r="G54" s="126"/>
    </row>
    <row r="55" spans="2:11" ht="10.5">
      <c r="C55" s="131" t="s">
        <v>201</v>
      </c>
      <c r="D55" s="97"/>
      <c r="E55" s="98"/>
      <c r="F55" s="132"/>
      <c r="G55" s="133" t="e">
        <f>SUM(G46:G53)</f>
        <v>#REF!</v>
      </c>
      <c r="I55" s="152"/>
      <c r="K55" s="227" t="e">
        <f>G24+G42+G55</f>
        <v>#REF!</v>
      </c>
    </row>
    <row r="57" spans="2:11" ht="10.5" hidden="1">
      <c r="B57" s="95" t="s">
        <v>202</v>
      </c>
      <c r="C57" s="96" t="s">
        <v>203</v>
      </c>
      <c r="D57" s="97"/>
      <c r="E57" s="98"/>
      <c r="F57" s="99"/>
      <c r="G57" s="100"/>
    </row>
    <row r="58" spans="2:11" hidden="1"/>
    <row r="59" spans="2:11" hidden="1">
      <c r="B59" s="135">
        <v>5.0999999999999996</v>
      </c>
      <c r="C59" s="108" t="s">
        <v>204</v>
      </c>
      <c r="D59" s="174">
        <v>50000</v>
      </c>
      <c r="E59" s="175"/>
      <c r="F59" s="111">
        <f t="shared" ref="F59:F62" si="3">+$D$5</f>
        <v>1.5</v>
      </c>
      <c r="G59" s="109">
        <f t="shared" ref="G59:G64" si="4">F59*E59*D59</f>
        <v>0</v>
      </c>
    </row>
    <row r="60" spans="2:11" hidden="1">
      <c r="B60" s="142">
        <v>5.2</v>
      </c>
      <c r="C60" s="118" t="s">
        <v>205</v>
      </c>
      <c r="D60" s="176">
        <v>80000</v>
      </c>
      <c r="E60" s="120"/>
      <c r="F60" s="165">
        <f t="shared" si="3"/>
        <v>1.5</v>
      </c>
      <c r="G60" s="119">
        <f t="shared" si="4"/>
        <v>0</v>
      </c>
    </row>
    <row r="61" spans="2:11" hidden="1">
      <c r="B61" s="142">
        <v>5.3</v>
      </c>
      <c r="C61" s="118" t="s">
        <v>206</v>
      </c>
      <c r="D61" s="176">
        <v>80000</v>
      </c>
      <c r="E61" s="120"/>
      <c r="F61" s="165">
        <f t="shared" si="3"/>
        <v>1.5</v>
      </c>
      <c r="G61" s="119">
        <f t="shared" si="4"/>
        <v>0</v>
      </c>
    </row>
    <row r="62" spans="2:11" hidden="1">
      <c r="B62" s="142">
        <v>5.4</v>
      </c>
      <c r="C62" s="118" t="s">
        <v>207</v>
      </c>
      <c r="D62" s="176">
        <v>30000</v>
      </c>
      <c r="E62" s="120"/>
      <c r="F62" s="165">
        <f t="shared" si="3"/>
        <v>1.5</v>
      </c>
      <c r="G62" s="119">
        <f t="shared" si="4"/>
        <v>0</v>
      </c>
    </row>
    <row r="63" spans="2:11" hidden="1">
      <c r="B63" s="135">
        <v>5.5</v>
      </c>
      <c r="C63" s="108" t="s">
        <v>208</v>
      </c>
      <c r="D63" s="174">
        <v>306782</v>
      </c>
      <c r="E63" s="175">
        <v>1</v>
      </c>
      <c r="F63" s="111">
        <v>4</v>
      </c>
      <c r="G63" s="109"/>
    </row>
    <row r="64" spans="2:11" hidden="1">
      <c r="B64" s="107">
        <v>5.6</v>
      </c>
      <c r="C64" s="177" t="s">
        <v>209</v>
      </c>
      <c r="D64" s="128">
        <v>1700000</v>
      </c>
      <c r="E64" s="129">
        <v>2</v>
      </c>
      <c r="F64" s="151"/>
      <c r="G64" s="128">
        <f t="shared" si="4"/>
        <v>0</v>
      </c>
    </row>
    <row r="65" spans="2:11" hidden="1"/>
    <row r="66" spans="2:11" ht="10.5" hidden="1">
      <c r="C66" s="178" t="s">
        <v>210</v>
      </c>
      <c r="D66" s="179"/>
      <c r="E66" s="154"/>
      <c r="F66" s="180"/>
      <c r="G66" s="133">
        <f>SUM(G59:G65)</f>
        <v>0</v>
      </c>
    </row>
    <row r="67" spans="2:11" ht="10.5" hidden="1">
      <c r="C67" s="140" t="s">
        <v>211</v>
      </c>
      <c r="F67" s="181"/>
      <c r="G67" s="133">
        <f>F67*G66</f>
        <v>0</v>
      </c>
    </row>
    <row r="68" spans="2:11" ht="10.5" hidden="1">
      <c r="C68" s="182" t="s">
        <v>212</v>
      </c>
      <c r="D68" s="171"/>
      <c r="E68" s="122"/>
      <c r="F68" s="183"/>
      <c r="G68" s="133">
        <f>G67+G66</f>
        <v>0</v>
      </c>
    </row>
    <row r="69" spans="2:11" hidden="1">
      <c r="F69" s="184"/>
    </row>
    <row r="70" spans="2:11" ht="10.5" hidden="1">
      <c r="B70" s="95">
        <v>6</v>
      </c>
      <c r="C70" s="96" t="s">
        <v>213</v>
      </c>
      <c r="D70" s="97"/>
      <c r="E70" s="98"/>
      <c r="F70" s="99"/>
      <c r="G70" s="100"/>
    </row>
    <row r="71" spans="2:11" hidden="1"/>
    <row r="72" spans="2:11" hidden="1">
      <c r="B72" s="107">
        <v>6.1</v>
      </c>
      <c r="C72" s="149" t="s">
        <v>214</v>
      </c>
      <c r="D72" s="185">
        <v>2000000</v>
      </c>
      <c r="E72" s="129">
        <v>1</v>
      </c>
      <c r="F72" s="151"/>
      <c r="G72" s="128">
        <f>F72*E72*D72</f>
        <v>0</v>
      </c>
    </row>
    <row r="73" spans="2:11" hidden="1">
      <c r="B73" s="186">
        <v>6.2</v>
      </c>
      <c r="C73" s="122" t="s">
        <v>215</v>
      </c>
      <c r="D73" s="187">
        <v>150000</v>
      </c>
      <c r="E73" s="124">
        <v>0</v>
      </c>
      <c r="F73" s="188">
        <f>+$D$5</f>
        <v>1.5</v>
      </c>
      <c r="G73" s="126">
        <f>F73*E73*D73</f>
        <v>0</v>
      </c>
    </row>
    <row r="74" spans="2:11" hidden="1"/>
    <row r="75" spans="2:11" ht="10.5" hidden="1">
      <c r="C75" s="131" t="s">
        <v>216</v>
      </c>
      <c r="D75" s="97"/>
      <c r="E75" s="98"/>
      <c r="F75" s="99"/>
      <c r="G75" s="189">
        <f>SUM(G72:G74)</f>
        <v>0</v>
      </c>
    </row>
    <row r="76" spans="2:11">
      <c r="F76" s="184"/>
    </row>
    <row r="77" spans="2:11" ht="10.5">
      <c r="B77" s="190">
        <v>1</v>
      </c>
      <c r="C77" s="96" t="s">
        <v>217</v>
      </c>
      <c r="D77" s="97"/>
      <c r="E77" s="98"/>
      <c r="F77" s="247" t="e">
        <f>G77/G6</f>
        <v>#REF!</v>
      </c>
      <c r="G77" s="191" t="e">
        <f>+G24+G42+G55+G68+G75</f>
        <v>#REF!</v>
      </c>
      <c r="I77" s="192"/>
      <c r="K77" s="84" t="e">
        <f>G77/G6</f>
        <v>#REF!</v>
      </c>
    </row>
    <row r="78" spans="2:11" ht="10.5">
      <c r="B78" s="193"/>
      <c r="F78" s="194"/>
      <c r="G78" s="195"/>
    </row>
    <row r="79" spans="2:11" ht="10.5">
      <c r="B79" s="193">
        <v>2</v>
      </c>
      <c r="C79" s="96" t="s">
        <v>218</v>
      </c>
      <c r="D79" s="97"/>
      <c r="E79" s="98"/>
      <c r="F79" s="246">
        <v>0.05</v>
      </c>
      <c r="G79" s="191" t="e">
        <f>+ROUND(G6*F79,0)</f>
        <v>#REF!</v>
      </c>
    </row>
    <row r="80" spans="2:11" ht="10.5">
      <c r="F80" s="196"/>
    </row>
    <row r="81" spans="2:7" ht="13">
      <c r="B81" s="131"/>
      <c r="C81" s="96" t="s">
        <v>219</v>
      </c>
      <c r="D81" s="97"/>
      <c r="E81" s="98"/>
      <c r="F81" s="197" t="e">
        <f>+ROUND(F77+F79,2)</f>
        <v>#REF!</v>
      </c>
      <c r="G81" s="191" t="e">
        <f>ROUND(F81*G6,0)</f>
        <v>#REF!</v>
      </c>
    </row>
    <row r="84" spans="2:7" ht="13">
      <c r="C84" s="198"/>
      <c r="D84" s="171"/>
    </row>
    <row r="85" spans="2:7" ht="13">
      <c r="C85" s="282" t="s">
        <v>220</v>
      </c>
      <c r="D85" s="282"/>
    </row>
  </sheetData>
  <mergeCells count="2">
    <mergeCell ref="B2:G4"/>
    <mergeCell ref="C85:D85"/>
  </mergeCells>
  <pageMargins left="0.7" right="0.7" top="0.75" bottom="0.75" header="0.3" footer="0.3"/>
  <pageSetup paperSize="9" scale="73" orientation="portrait" horizontalDpi="360" verticalDpi="36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3"/>
  <sheetViews>
    <sheetView zoomScale="80" zoomScaleNormal="80" workbookViewId="0">
      <selection activeCell="G63" sqref="G63"/>
    </sheetView>
  </sheetViews>
  <sheetFormatPr baseColWidth="10" defaultColWidth="11.453125" defaultRowHeight="14.5"/>
  <cols>
    <col min="1" max="2" width="11.453125" style="1"/>
    <col min="3" max="3" width="59.26953125" style="1" customWidth="1"/>
    <col min="4" max="4" width="13" style="1" customWidth="1"/>
    <col min="5" max="5" width="14.453125" style="1" customWidth="1"/>
    <col min="6" max="6" width="24.54296875" style="1" customWidth="1"/>
    <col min="7" max="7" width="21.81640625" style="1" customWidth="1"/>
    <col min="8" max="8" width="11.453125" style="1"/>
    <col min="9" max="9" width="16.54296875" style="1" bestFit="1" customWidth="1"/>
    <col min="10" max="10" width="11.453125" style="1"/>
    <col min="11" max="11" width="74.26953125" style="1" customWidth="1"/>
    <col min="12" max="16384" width="11.453125" style="1"/>
  </cols>
  <sheetData>
    <row r="1" spans="2:9" ht="15" thickBot="1"/>
    <row r="2" spans="2:9" ht="15.5">
      <c r="B2" s="285"/>
      <c r="C2" s="286"/>
      <c r="D2" s="291" t="s">
        <v>78</v>
      </c>
      <c r="E2" s="292"/>
      <c r="F2" s="7"/>
      <c r="G2" s="8"/>
    </row>
    <row r="3" spans="2:9">
      <c r="B3" s="287"/>
      <c r="C3" s="288"/>
      <c r="D3" s="293" t="s">
        <v>79</v>
      </c>
      <c r="E3" s="296" t="s">
        <v>227</v>
      </c>
      <c r="F3" s="297"/>
      <c r="G3" s="298"/>
    </row>
    <row r="4" spans="2:9">
      <c r="B4" s="287"/>
      <c r="C4" s="288"/>
      <c r="D4" s="294"/>
      <c r="E4" s="299"/>
      <c r="F4" s="300"/>
      <c r="G4" s="301"/>
    </row>
    <row r="5" spans="2:9">
      <c r="B5" s="287"/>
      <c r="C5" s="288"/>
      <c r="D5" s="295"/>
      <c r="E5" s="302"/>
      <c r="F5" s="303"/>
      <c r="G5" s="304"/>
    </row>
    <row r="6" spans="2:9" ht="15.5">
      <c r="B6" s="287"/>
      <c r="C6" s="288"/>
      <c r="D6" s="305" t="s">
        <v>80</v>
      </c>
      <c r="E6" s="306"/>
      <c r="F6" s="306"/>
      <c r="G6" s="9" t="e">
        <f>+G63</f>
        <v>#REF!</v>
      </c>
    </row>
    <row r="7" spans="2:9" ht="15.5">
      <c r="B7" s="287"/>
      <c r="C7" s="288"/>
      <c r="D7" s="307" t="s">
        <v>81</v>
      </c>
      <c r="E7" s="308"/>
      <c r="F7" s="308"/>
      <c r="G7" s="9">
        <v>0</v>
      </c>
    </row>
    <row r="8" spans="2:9" ht="15.5">
      <c r="B8" s="287"/>
      <c r="C8" s="288"/>
      <c r="D8" s="307" t="s">
        <v>82</v>
      </c>
      <c r="E8" s="308"/>
      <c r="F8" s="308"/>
      <c r="G8" s="10" t="e">
        <f>G6</f>
        <v>#REF!</v>
      </c>
    </row>
    <row r="9" spans="2:9" ht="15.5">
      <c r="B9" s="287"/>
      <c r="C9" s="288"/>
      <c r="D9" s="307" t="s">
        <v>83</v>
      </c>
      <c r="E9" s="308"/>
      <c r="F9" s="308"/>
      <c r="G9" s="309"/>
      <c r="I9"/>
    </row>
    <row r="10" spans="2:9" ht="16" thickBot="1">
      <c r="B10" s="289"/>
      <c r="C10" s="290"/>
      <c r="D10" s="310" t="s">
        <v>84</v>
      </c>
      <c r="E10" s="311"/>
      <c r="F10" s="283" t="s">
        <v>85</v>
      </c>
      <c r="G10" s="284"/>
    </row>
    <row r="11" spans="2:9" ht="16" thickBot="1">
      <c r="B11" s="11"/>
      <c r="C11" s="12"/>
      <c r="D11" s="12"/>
      <c r="E11" s="12"/>
      <c r="F11" s="12"/>
      <c r="G11" s="12"/>
    </row>
    <row r="12" spans="2:9" ht="15.5">
      <c r="B12" s="31" t="s">
        <v>69</v>
      </c>
      <c r="C12" s="32" t="s">
        <v>86</v>
      </c>
      <c r="D12" s="32" t="s">
        <v>0</v>
      </c>
      <c r="E12" s="32" t="s">
        <v>1</v>
      </c>
      <c r="F12" s="32" t="s">
        <v>87</v>
      </c>
      <c r="G12" s="33" t="s">
        <v>88</v>
      </c>
    </row>
    <row r="13" spans="2:9" ht="15.5" hidden="1">
      <c r="B13" s="34">
        <v>1</v>
      </c>
      <c r="C13" s="35" t="s">
        <v>108</v>
      </c>
      <c r="D13" s="2" t="s">
        <v>73</v>
      </c>
      <c r="E13" s="3"/>
      <c r="F13" s="4" t="e">
        <f>+#REF!</f>
        <v>#REF!</v>
      </c>
      <c r="G13" s="5" t="e">
        <f>+F13*E13</f>
        <v>#REF!</v>
      </c>
    </row>
    <row r="14" spans="2:9" ht="15.5" hidden="1">
      <c r="B14" s="34">
        <v>2</v>
      </c>
      <c r="C14" s="35" t="s">
        <v>109</v>
      </c>
      <c r="D14" s="2" t="s">
        <v>73</v>
      </c>
      <c r="E14" s="3"/>
      <c r="F14" s="4" t="e">
        <f>+#REF!</f>
        <v>#REF!</v>
      </c>
      <c r="G14" s="5" t="e">
        <f t="shared" ref="G14:G57" si="0">+F14*E14</f>
        <v>#REF!</v>
      </c>
    </row>
    <row r="15" spans="2:9" ht="15.5" hidden="1">
      <c r="B15" s="34">
        <v>3</v>
      </c>
      <c r="C15" s="35" t="s">
        <v>145</v>
      </c>
      <c r="D15" s="2" t="s">
        <v>73</v>
      </c>
      <c r="E15" s="3"/>
      <c r="F15" s="4" t="e">
        <f>+#REF!</f>
        <v>#REF!</v>
      </c>
      <c r="G15" s="5" t="e">
        <f t="shared" si="0"/>
        <v>#REF!</v>
      </c>
    </row>
    <row r="16" spans="2:9" ht="15.5" hidden="1">
      <c r="B16" s="34">
        <v>4</v>
      </c>
      <c r="C16" s="35" t="s">
        <v>110</v>
      </c>
      <c r="D16" s="2" t="s">
        <v>73</v>
      </c>
      <c r="E16" s="58"/>
      <c r="F16" s="4" t="e">
        <f>+#REF!</f>
        <v>#REF!</v>
      </c>
      <c r="G16" s="5" t="e">
        <f t="shared" si="0"/>
        <v>#REF!</v>
      </c>
    </row>
    <row r="17" spans="2:9" ht="15.5" hidden="1">
      <c r="B17" s="34">
        <v>5</v>
      </c>
      <c r="C17" s="35" t="s">
        <v>111</v>
      </c>
      <c r="D17" s="2" t="s">
        <v>73</v>
      </c>
      <c r="E17" s="58"/>
      <c r="F17" s="4" t="e">
        <f>+#REF!</f>
        <v>#REF!</v>
      </c>
      <c r="G17" s="5" t="e">
        <f t="shared" si="0"/>
        <v>#REF!</v>
      </c>
    </row>
    <row r="18" spans="2:9" ht="15.5" hidden="1">
      <c r="B18" s="34">
        <v>6</v>
      </c>
      <c r="C18" s="35" t="s">
        <v>112</v>
      </c>
      <c r="D18" s="2" t="s">
        <v>73</v>
      </c>
      <c r="E18" s="58"/>
      <c r="F18" s="4" t="e">
        <f>+#REF!</f>
        <v>#REF!</v>
      </c>
      <c r="G18" s="5" t="e">
        <f t="shared" si="0"/>
        <v>#REF!</v>
      </c>
    </row>
    <row r="19" spans="2:9" ht="15.5" hidden="1">
      <c r="B19" s="34">
        <v>7</v>
      </c>
      <c r="C19" s="35" t="s">
        <v>113</v>
      </c>
      <c r="D19" s="2" t="s">
        <v>73</v>
      </c>
      <c r="E19" s="3"/>
      <c r="F19" s="4" t="e">
        <f>+#REF!</f>
        <v>#REF!</v>
      </c>
      <c r="G19" s="5" t="e">
        <f t="shared" si="0"/>
        <v>#REF!</v>
      </c>
    </row>
    <row r="20" spans="2:9" ht="15.5" hidden="1">
      <c r="B20" s="34">
        <v>8</v>
      </c>
      <c r="C20" s="35" t="s">
        <v>114</v>
      </c>
      <c r="D20" s="2" t="s">
        <v>73</v>
      </c>
      <c r="E20" s="58"/>
      <c r="F20" s="4" t="e">
        <f>+#REF!</f>
        <v>#REF!</v>
      </c>
      <c r="G20" s="5" t="e">
        <f t="shared" si="0"/>
        <v>#REF!</v>
      </c>
    </row>
    <row r="21" spans="2:9" ht="28">
      <c r="B21" s="34">
        <v>1</v>
      </c>
      <c r="C21" s="35" t="s">
        <v>155</v>
      </c>
      <c r="D21" s="2" t="s">
        <v>73</v>
      </c>
      <c r="E21" s="3">
        <v>40</v>
      </c>
      <c r="F21" s="4" t="e">
        <f>+#REF!</f>
        <v>#REF!</v>
      </c>
      <c r="G21" s="5" t="e">
        <f>+F21*E21</f>
        <v>#REF!</v>
      </c>
      <c r="I21" s="79"/>
    </row>
    <row r="22" spans="2:9" ht="15.5">
      <c r="B22" s="34">
        <v>2</v>
      </c>
      <c r="C22" s="35" t="s">
        <v>153</v>
      </c>
      <c r="D22" s="2" t="s">
        <v>73</v>
      </c>
      <c r="E22" s="3">
        <v>40</v>
      </c>
      <c r="F22" s="4" t="e">
        <f>+#REF!</f>
        <v>#REF!</v>
      </c>
      <c r="G22" s="5" t="e">
        <f t="shared" si="0"/>
        <v>#REF!</v>
      </c>
    </row>
    <row r="23" spans="2:9" ht="28" hidden="1">
      <c r="B23" s="65"/>
      <c r="C23" s="60" t="s">
        <v>115</v>
      </c>
      <c r="D23" s="68" t="s">
        <v>73</v>
      </c>
      <c r="E23" s="3"/>
      <c r="F23" s="66" t="e">
        <f>+#REF!</f>
        <v>#REF!</v>
      </c>
      <c r="G23" s="67" t="e">
        <f t="shared" si="0"/>
        <v>#REF!</v>
      </c>
    </row>
    <row r="24" spans="2:9" ht="28" hidden="1">
      <c r="B24" s="65"/>
      <c r="C24" s="60" t="s">
        <v>105</v>
      </c>
      <c r="D24" s="68" t="s">
        <v>73</v>
      </c>
      <c r="E24" s="3"/>
      <c r="F24" s="66" t="e">
        <f>+#REF!</f>
        <v>#REF!</v>
      </c>
      <c r="G24" s="67" t="e">
        <f t="shared" si="0"/>
        <v>#REF!</v>
      </c>
    </row>
    <row r="25" spans="2:9" ht="36" hidden="1" customHeight="1">
      <c r="B25" s="65"/>
      <c r="C25" s="60" t="s">
        <v>146</v>
      </c>
      <c r="D25" s="68" t="s">
        <v>73</v>
      </c>
      <c r="E25" s="3"/>
      <c r="F25" s="66" t="e">
        <f>+#REF!</f>
        <v>#REF!</v>
      </c>
      <c r="G25" s="67" t="e">
        <f t="shared" si="0"/>
        <v>#REF!</v>
      </c>
    </row>
    <row r="26" spans="2:9" ht="28" hidden="1">
      <c r="B26" s="34"/>
      <c r="C26" s="35" t="s">
        <v>133</v>
      </c>
      <c r="D26" s="2" t="s">
        <v>77</v>
      </c>
      <c r="E26" s="3"/>
      <c r="F26" s="4" t="e">
        <f>+#REF!</f>
        <v>#REF!</v>
      </c>
      <c r="G26" s="5" t="e">
        <f t="shared" si="0"/>
        <v>#REF!</v>
      </c>
    </row>
    <row r="27" spans="2:9" ht="28" hidden="1">
      <c r="B27" s="34"/>
      <c r="C27" s="35" t="s">
        <v>134</v>
      </c>
      <c r="D27" s="2" t="s">
        <v>77</v>
      </c>
      <c r="E27" s="36"/>
      <c r="F27" s="4" t="e">
        <f>+#REF!</f>
        <v>#REF!</v>
      </c>
      <c r="G27" s="5" t="e">
        <f t="shared" si="0"/>
        <v>#REF!</v>
      </c>
    </row>
    <row r="28" spans="2:9" ht="15.5" hidden="1">
      <c r="B28" s="34"/>
      <c r="C28" s="35" t="s">
        <v>107</v>
      </c>
      <c r="D28" s="2" t="s">
        <v>77</v>
      </c>
      <c r="E28" s="36"/>
      <c r="F28" s="4" t="e">
        <f>+#REF!</f>
        <v>#REF!</v>
      </c>
      <c r="G28" s="5" t="e">
        <f t="shared" si="0"/>
        <v>#REF!</v>
      </c>
    </row>
    <row r="29" spans="2:9" ht="28" hidden="1">
      <c r="B29" s="34"/>
      <c r="C29" s="35" t="s">
        <v>131</v>
      </c>
      <c r="D29" s="2" t="s">
        <v>77</v>
      </c>
      <c r="E29" s="36"/>
      <c r="F29" s="4" t="e">
        <f>+#REF!</f>
        <v>#REF!</v>
      </c>
      <c r="G29" s="5" t="e">
        <f t="shared" si="0"/>
        <v>#REF!</v>
      </c>
    </row>
    <row r="30" spans="2:9" ht="15.5">
      <c r="B30" s="34">
        <v>3</v>
      </c>
      <c r="C30" s="35" t="s">
        <v>154</v>
      </c>
      <c r="D30" s="2" t="s">
        <v>77</v>
      </c>
      <c r="E30" s="36">
        <v>2</v>
      </c>
      <c r="F30" s="4" t="e">
        <f>+#REF!</f>
        <v>#REF!</v>
      </c>
      <c r="G30" s="5" t="e">
        <f t="shared" si="0"/>
        <v>#REF!</v>
      </c>
    </row>
    <row r="31" spans="2:9" ht="28" hidden="1">
      <c r="B31" s="34"/>
      <c r="C31" s="35" t="s">
        <v>149</v>
      </c>
      <c r="D31" s="2" t="s">
        <v>77</v>
      </c>
      <c r="E31" s="36"/>
      <c r="F31" s="4" t="e">
        <f>+#REF!</f>
        <v>#REF!</v>
      </c>
      <c r="G31" s="5" t="e">
        <f t="shared" si="0"/>
        <v>#REF!</v>
      </c>
    </row>
    <row r="32" spans="2:9" ht="28" hidden="1">
      <c r="B32" s="34"/>
      <c r="C32" s="35" t="s">
        <v>150</v>
      </c>
      <c r="D32" s="2" t="s">
        <v>77</v>
      </c>
      <c r="E32" s="36"/>
      <c r="F32" s="4" t="e">
        <f>+#REF!</f>
        <v>#REF!</v>
      </c>
      <c r="G32" s="5" t="e">
        <f t="shared" si="0"/>
        <v>#REF!</v>
      </c>
    </row>
    <row r="33" spans="2:8" ht="42" hidden="1">
      <c r="B33" s="65"/>
      <c r="C33" s="60" t="s">
        <v>117</v>
      </c>
      <c r="D33" s="61" t="s">
        <v>77</v>
      </c>
      <c r="E33" s="62"/>
      <c r="F33" s="66" t="e">
        <f>+#REF!</f>
        <v>#REF!</v>
      </c>
      <c r="G33" s="5" t="e">
        <f t="shared" si="0"/>
        <v>#REF!</v>
      </c>
    </row>
    <row r="34" spans="2:8" ht="15.5" hidden="1">
      <c r="B34" s="65"/>
      <c r="C34" s="60" t="s">
        <v>118</v>
      </c>
      <c r="D34" s="61" t="s">
        <v>77</v>
      </c>
      <c r="E34" s="62"/>
      <c r="F34" s="66" t="e">
        <f>+#REF!</f>
        <v>#REF!</v>
      </c>
      <c r="G34" s="5" t="e">
        <f t="shared" si="0"/>
        <v>#REF!</v>
      </c>
    </row>
    <row r="35" spans="2:8" ht="28" hidden="1">
      <c r="B35" s="34"/>
      <c r="C35" s="63" t="s">
        <v>119</v>
      </c>
      <c r="D35" s="64" t="s">
        <v>77</v>
      </c>
      <c r="E35" s="36"/>
      <c r="F35" s="4" t="e">
        <f>+#REF!</f>
        <v>#REF!</v>
      </c>
      <c r="G35" s="5" t="e">
        <f t="shared" si="0"/>
        <v>#REF!</v>
      </c>
    </row>
    <row r="36" spans="2:8" ht="15.5" hidden="1">
      <c r="B36" s="34"/>
      <c r="C36" s="35" t="s">
        <v>116</v>
      </c>
      <c r="D36" s="29" t="s">
        <v>77</v>
      </c>
      <c r="E36" s="36"/>
      <c r="F36" s="4" t="e">
        <f>+#REF!</f>
        <v>#REF!</v>
      </c>
      <c r="G36" s="5" t="e">
        <f t="shared" si="0"/>
        <v>#REF!</v>
      </c>
      <c r="H36" s="1" t="s">
        <v>151</v>
      </c>
    </row>
    <row r="37" spans="2:8" ht="15.5" hidden="1">
      <c r="B37" s="34"/>
      <c r="C37" s="59" t="s">
        <v>152</v>
      </c>
      <c r="D37" s="29" t="s">
        <v>77</v>
      </c>
      <c r="E37" s="36"/>
      <c r="F37" s="4"/>
      <c r="G37" s="5">
        <f t="shared" si="0"/>
        <v>0</v>
      </c>
    </row>
    <row r="38" spans="2:8" ht="30.75" hidden="1" customHeight="1">
      <c r="B38" s="34"/>
      <c r="C38" s="35" t="s">
        <v>120</v>
      </c>
      <c r="D38" s="29" t="s">
        <v>73</v>
      </c>
      <c r="E38" s="36"/>
      <c r="F38" s="4" t="e">
        <f>+#REF!</f>
        <v>#REF!</v>
      </c>
      <c r="G38" s="5" t="e">
        <f t="shared" si="0"/>
        <v>#REF!</v>
      </c>
    </row>
    <row r="39" spans="2:8" ht="15.5" hidden="1">
      <c r="B39" s="34"/>
      <c r="C39" s="35" t="s">
        <v>121</v>
      </c>
      <c r="D39" s="29" t="s">
        <v>73</v>
      </c>
      <c r="E39" s="36"/>
      <c r="F39" s="4" t="e">
        <f>+#REF!</f>
        <v>#REF!</v>
      </c>
      <c r="G39" s="5" t="e">
        <f t="shared" si="0"/>
        <v>#REF!</v>
      </c>
    </row>
    <row r="40" spans="2:8" ht="28" hidden="1">
      <c r="B40" s="34"/>
      <c r="C40" s="35" t="s">
        <v>122</v>
      </c>
      <c r="D40" s="29" t="s">
        <v>73</v>
      </c>
      <c r="E40" s="36"/>
      <c r="F40" s="4" t="e">
        <f>+#REF!</f>
        <v>#REF!</v>
      </c>
      <c r="G40" s="5" t="e">
        <f t="shared" si="0"/>
        <v>#REF!</v>
      </c>
    </row>
    <row r="41" spans="2:8" ht="15.5" hidden="1">
      <c r="B41" s="34"/>
      <c r="C41" s="35" t="s">
        <v>140</v>
      </c>
      <c r="D41" s="29" t="s">
        <v>77</v>
      </c>
      <c r="E41" s="36"/>
      <c r="F41" s="4" t="e">
        <f>+#REF!</f>
        <v>#REF!</v>
      </c>
      <c r="G41" s="5" t="e">
        <f t="shared" si="0"/>
        <v>#REF!</v>
      </c>
    </row>
    <row r="42" spans="2:8" ht="15.5" hidden="1">
      <c r="B42" s="34"/>
      <c r="C42" s="35" t="s">
        <v>141</v>
      </c>
      <c r="D42" s="29" t="s">
        <v>77</v>
      </c>
      <c r="E42" s="36"/>
      <c r="F42" s="4" t="e">
        <f>+#REF!</f>
        <v>#REF!</v>
      </c>
      <c r="G42" s="5" t="e">
        <f t="shared" si="0"/>
        <v>#REF!</v>
      </c>
    </row>
    <row r="43" spans="2:8" ht="15.5">
      <c r="B43" s="34">
        <v>4</v>
      </c>
      <c r="C43" s="35" t="s">
        <v>106</v>
      </c>
      <c r="D43" s="29" t="s">
        <v>3</v>
      </c>
      <c r="E43" s="36">
        <f>26*2*0.5</f>
        <v>26</v>
      </c>
      <c r="F43" s="4" t="e">
        <f>+#REF!</f>
        <v>#REF!</v>
      </c>
      <c r="G43" s="5" t="e">
        <f t="shared" si="0"/>
        <v>#REF!</v>
      </c>
    </row>
    <row r="44" spans="2:8" ht="28">
      <c r="B44" s="34">
        <v>5</v>
      </c>
      <c r="C44" s="35" t="s">
        <v>156</v>
      </c>
      <c r="D44" s="29" t="s">
        <v>77</v>
      </c>
      <c r="E44" s="36">
        <v>4</v>
      </c>
      <c r="F44" s="4" t="e">
        <f>+#REF!</f>
        <v>#REF!</v>
      </c>
      <c r="G44" s="5" t="e">
        <f t="shared" si="0"/>
        <v>#REF!</v>
      </c>
    </row>
    <row r="45" spans="2:8" ht="15.5">
      <c r="B45" s="34">
        <v>6</v>
      </c>
      <c r="C45" s="208" t="s">
        <v>221</v>
      </c>
      <c r="D45" s="199" t="s">
        <v>222</v>
      </c>
      <c r="E45" s="200">
        <v>1.5</v>
      </c>
      <c r="F45" s="4">
        <v>2500000</v>
      </c>
      <c r="G45" s="5">
        <f t="shared" ref="G45:G49" si="1">ROUND((E45*F45),2)</f>
        <v>3750000</v>
      </c>
    </row>
    <row r="46" spans="2:8" ht="15.5">
      <c r="B46" s="34">
        <v>7</v>
      </c>
      <c r="C46" s="208" t="s">
        <v>223</v>
      </c>
      <c r="D46" s="199" t="s">
        <v>222</v>
      </c>
      <c r="E46" s="200">
        <v>1.5</v>
      </c>
      <c r="F46" s="4" t="e">
        <f>+#REF!</f>
        <v>#REF!</v>
      </c>
      <c r="G46" s="5" t="e">
        <f t="shared" si="1"/>
        <v>#REF!</v>
      </c>
    </row>
    <row r="47" spans="2:8" ht="28">
      <c r="B47" s="34">
        <v>8</v>
      </c>
      <c r="C47" s="209" t="s">
        <v>224</v>
      </c>
      <c r="D47" s="201" t="s">
        <v>222</v>
      </c>
      <c r="E47" s="200">
        <v>1.5</v>
      </c>
      <c r="F47" s="4" t="e">
        <f>+#REF!*20%</f>
        <v>#REF!</v>
      </c>
      <c r="G47" s="202" t="e">
        <f t="shared" si="1"/>
        <v>#REF!</v>
      </c>
    </row>
    <row r="48" spans="2:8" ht="15.5">
      <c r="B48" s="34">
        <v>9</v>
      </c>
      <c r="C48" s="212" t="s">
        <v>228</v>
      </c>
      <c r="D48" s="213" t="s">
        <v>103</v>
      </c>
      <c r="E48" s="214">
        <f>2*15</f>
        <v>30</v>
      </c>
      <c r="F48" s="215" t="e">
        <f>+#REF!</f>
        <v>#REF!</v>
      </c>
      <c r="G48" s="202" t="e">
        <f t="shared" si="1"/>
        <v>#REF!</v>
      </c>
    </row>
    <row r="49" spans="2:11" ht="16" thickBot="1">
      <c r="B49" s="34">
        <v>10</v>
      </c>
      <c r="C49" s="210" t="s">
        <v>225</v>
      </c>
      <c r="D49" s="203" t="s">
        <v>222</v>
      </c>
      <c r="E49" s="204">
        <v>1.5</v>
      </c>
      <c r="F49" s="205" t="e">
        <f>+#REF!</f>
        <v>#REF!</v>
      </c>
      <c r="G49" s="206" t="e">
        <f t="shared" si="1"/>
        <v>#REF!</v>
      </c>
    </row>
    <row r="50" spans="2:11" ht="28" hidden="1">
      <c r="B50" s="207">
        <v>21</v>
      </c>
      <c r="C50" s="71" t="s">
        <v>123</v>
      </c>
      <c r="D50" s="72" t="s">
        <v>77</v>
      </c>
      <c r="E50" s="73"/>
      <c r="F50" s="74" t="e">
        <f>+#REF!</f>
        <v>#REF!</v>
      </c>
      <c r="G50" s="74" t="e">
        <f t="shared" si="0"/>
        <v>#REF!</v>
      </c>
      <c r="I50" s="30"/>
    </row>
    <row r="51" spans="2:11" ht="28" hidden="1">
      <c r="B51" s="80">
        <v>21</v>
      </c>
      <c r="C51" s="35" t="s">
        <v>147</v>
      </c>
      <c r="D51" s="29" t="s">
        <v>77</v>
      </c>
      <c r="E51" s="36"/>
      <c r="F51" s="4" t="e">
        <f>+#REF!</f>
        <v>#REF!</v>
      </c>
      <c r="G51" s="4" t="e">
        <f t="shared" si="0"/>
        <v>#REF!</v>
      </c>
      <c r="I51" s="30"/>
    </row>
    <row r="52" spans="2:11" ht="28" hidden="1">
      <c r="B52" s="80">
        <v>21</v>
      </c>
      <c r="C52" s="35" t="s">
        <v>148</v>
      </c>
      <c r="D52" s="29" t="s">
        <v>77</v>
      </c>
      <c r="E52" s="36"/>
      <c r="F52" s="4" t="e">
        <f>+#REF!</f>
        <v>#REF!</v>
      </c>
      <c r="G52" s="4" t="e">
        <f t="shared" si="0"/>
        <v>#REF!</v>
      </c>
      <c r="I52" s="30"/>
    </row>
    <row r="53" spans="2:11" ht="15.5" hidden="1">
      <c r="B53" s="80">
        <v>21</v>
      </c>
      <c r="C53" s="35" t="s">
        <v>124</v>
      </c>
      <c r="D53" s="29" t="s">
        <v>77</v>
      </c>
      <c r="E53" s="36"/>
      <c r="F53" s="4" t="e">
        <f>+#REF!</f>
        <v>#REF!</v>
      </c>
      <c r="G53" s="4" t="e">
        <f t="shared" si="0"/>
        <v>#REF!</v>
      </c>
      <c r="I53" s="30"/>
    </row>
    <row r="54" spans="2:11" ht="15.5" hidden="1">
      <c r="B54" s="80">
        <v>21</v>
      </c>
      <c r="C54" s="35" t="s">
        <v>125</v>
      </c>
      <c r="D54" s="29" t="s">
        <v>73</v>
      </c>
      <c r="E54" s="36"/>
      <c r="F54" s="4" t="e">
        <f>+#REF!</f>
        <v>#REF!</v>
      </c>
      <c r="G54" s="4" t="e">
        <f t="shared" si="0"/>
        <v>#REF!</v>
      </c>
      <c r="I54" s="37"/>
      <c r="K54" s="1">
        <f>55*30</f>
        <v>1650</v>
      </c>
    </row>
    <row r="55" spans="2:11" ht="15.5" hidden="1">
      <c r="B55" s="80">
        <v>21</v>
      </c>
      <c r="C55" s="35" t="s">
        <v>96</v>
      </c>
      <c r="D55" s="29" t="s">
        <v>18</v>
      </c>
      <c r="E55" s="36"/>
      <c r="F55" s="4" t="e">
        <f>+#REF!</f>
        <v>#REF!</v>
      </c>
      <c r="G55" s="4" t="e">
        <f t="shared" si="0"/>
        <v>#REF!</v>
      </c>
      <c r="I55" s="37"/>
    </row>
    <row r="56" spans="2:11" ht="15.5" hidden="1">
      <c r="B56" s="80">
        <v>21</v>
      </c>
      <c r="C56" s="35" t="s">
        <v>102</v>
      </c>
      <c r="D56" s="29" t="s">
        <v>18</v>
      </c>
      <c r="E56" s="36"/>
      <c r="F56" s="4" t="e">
        <f>+#REF!</f>
        <v>#REF!</v>
      </c>
      <c r="G56" s="4" t="e">
        <f t="shared" si="0"/>
        <v>#REF!</v>
      </c>
      <c r="I56" s="37"/>
    </row>
    <row r="57" spans="2:11" ht="28" hidden="1">
      <c r="B57" s="80">
        <v>21</v>
      </c>
      <c r="C57" s="35" t="s">
        <v>126</v>
      </c>
      <c r="D57" s="29" t="s">
        <v>18</v>
      </c>
      <c r="E57" s="36"/>
      <c r="F57" s="4" t="e">
        <f>+#REF!</f>
        <v>#REF!</v>
      </c>
      <c r="G57" s="4" t="e">
        <f t="shared" si="0"/>
        <v>#REF!</v>
      </c>
      <c r="I57" s="37"/>
    </row>
    <row r="58" spans="2:11" ht="15.5">
      <c r="B58" s="51"/>
      <c r="C58" s="52"/>
      <c r="D58" s="53"/>
      <c r="E58" s="54"/>
      <c r="F58" s="55"/>
      <c r="G58" s="55"/>
      <c r="I58" s="37"/>
    </row>
    <row r="59" spans="2:11" s="27" customFormat="1" ht="4.5" customHeight="1" thickBot="1"/>
    <row r="60" spans="2:11" ht="15.5">
      <c r="B60" s="13"/>
      <c r="C60" s="14" t="s">
        <v>89</v>
      </c>
      <c r="D60" s="15"/>
      <c r="E60" s="16"/>
      <c r="F60" s="16"/>
      <c r="G60" s="17" t="e">
        <f>SUM(G21:G57)</f>
        <v>#REF!</v>
      </c>
    </row>
    <row r="61" spans="2:11" ht="15.5">
      <c r="B61" s="18"/>
      <c r="C61" s="19" t="s">
        <v>90</v>
      </c>
      <c r="D61" s="20" t="s">
        <v>91</v>
      </c>
      <c r="E61" s="211">
        <v>0.17</v>
      </c>
      <c r="F61" s="21"/>
      <c r="G61" s="22" t="e">
        <f>+G60*E61</f>
        <v>#REF!</v>
      </c>
    </row>
    <row r="62" spans="2:11" ht="15.5">
      <c r="B62" s="18"/>
      <c r="C62" s="19" t="s">
        <v>92</v>
      </c>
      <c r="D62" s="20" t="s">
        <v>91</v>
      </c>
      <c r="E62" s="70">
        <v>0.05</v>
      </c>
      <c r="F62" s="21"/>
      <c r="G62" s="22" t="e">
        <f>+G60*E62</f>
        <v>#REF!</v>
      </c>
    </row>
    <row r="63" spans="2:11" ht="16" thickBot="1">
      <c r="B63" s="23"/>
      <c r="C63" s="24" t="s">
        <v>93</v>
      </c>
      <c r="D63" s="25"/>
      <c r="E63" s="25"/>
      <c r="F63" s="25"/>
      <c r="G63" s="26" t="e">
        <f>+ROUND(G60+G61+G62,)</f>
        <v>#REF!</v>
      </c>
    </row>
  </sheetData>
  <mergeCells count="11">
    <mergeCell ref="F10:G10"/>
    <mergeCell ref="B2:C10"/>
    <mergeCell ref="D2:E2"/>
    <mergeCell ref="D3:D5"/>
    <mergeCell ref="E3:G5"/>
    <mergeCell ref="D6:F6"/>
    <mergeCell ref="D7:F7"/>
    <mergeCell ref="D8:F8"/>
    <mergeCell ref="D9:E9"/>
    <mergeCell ref="F9:G9"/>
    <mergeCell ref="D10:E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tabColor rgb="FFC00000"/>
  </sheetPr>
  <dimension ref="A1:I31"/>
  <sheetViews>
    <sheetView topLeftCell="A10" zoomScale="50" zoomScaleNormal="50" workbookViewId="0">
      <selection activeCell="J25" sqref="J25"/>
    </sheetView>
  </sheetViews>
  <sheetFormatPr baseColWidth="10" defaultRowHeight="14.5"/>
  <cols>
    <col min="3" max="3" width="59.26953125" customWidth="1"/>
    <col min="4" max="4" width="13" customWidth="1"/>
    <col min="5" max="5" width="14.453125" customWidth="1"/>
    <col min="6" max="6" width="24.54296875" customWidth="1"/>
    <col min="7" max="7" width="21.81640625" customWidth="1"/>
    <col min="9" max="9" width="18.36328125" bestFit="1" customWidth="1"/>
    <col min="11" max="11" width="74.26953125" customWidth="1"/>
  </cols>
  <sheetData>
    <row r="1" spans="1:7" ht="15" thickBot="1"/>
    <row r="2" spans="1:7" ht="16" thickBot="1">
      <c r="B2" s="285"/>
      <c r="C2" s="286"/>
      <c r="D2" s="291" t="s">
        <v>78</v>
      </c>
      <c r="E2" s="312"/>
      <c r="F2" s="278"/>
      <c r="G2" s="279"/>
    </row>
    <row r="3" spans="1:7" ht="14.5" customHeight="1">
      <c r="B3" s="287"/>
      <c r="C3" s="288"/>
      <c r="D3" s="313" t="s">
        <v>79</v>
      </c>
      <c r="E3" s="316" t="s">
        <v>264</v>
      </c>
      <c r="F3" s="317"/>
      <c r="G3" s="318"/>
    </row>
    <row r="4" spans="1:7" ht="14.5" customHeight="1">
      <c r="B4" s="287"/>
      <c r="C4" s="288"/>
      <c r="D4" s="314"/>
      <c r="E4" s="319"/>
      <c r="F4" s="320"/>
      <c r="G4" s="321"/>
    </row>
    <row r="5" spans="1:7" ht="97.5" customHeight="1" thickBot="1">
      <c r="B5" s="287"/>
      <c r="C5" s="288"/>
      <c r="D5" s="315"/>
      <c r="E5" s="322"/>
      <c r="F5" s="323"/>
      <c r="G5" s="324"/>
    </row>
    <row r="6" spans="1:7" ht="15.5">
      <c r="B6" s="287"/>
      <c r="C6" s="288"/>
      <c r="D6" s="305" t="s">
        <v>80</v>
      </c>
      <c r="E6" s="325"/>
      <c r="F6" s="325"/>
      <c r="G6" s="280">
        <f>+G29</f>
        <v>0</v>
      </c>
    </row>
    <row r="7" spans="1:7" ht="15.5">
      <c r="B7" s="287"/>
      <c r="C7" s="288"/>
      <c r="D7" s="307" t="s">
        <v>81</v>
      </c>
      <c r="E7" s="308"/>
      <c r="F7" s="308"/>
      <c r="G7" s="9">
        <v>0</v>
      </c>
    </row>
    <row r="8" spans="1:7" ht="15.5">
      <c r="B8" s="287"/>
      <c r="C8" s="288"/>
      <c r="D8" s="307" t="s">
        <v>82</v>
      </c>
      <c r="E8" s="308"/>
      <c r="F8" s="308"/>
      <c r="G8" s="10">
        <f>G6</f>
        <v>0</v>
      </c>
    </row>
    <row r="9" spans="1:7" ht="15.5">
      <c r="B9" s="287"/>
      <c r="C9" s="288"/>
      <c r="D9" s="307" t="s">
        <v>83</v>
      </c>
      <c r="E9" s="308"/>
      <c r="F9" s="308"/>
      <c r="G9" s="309"/>
    </row>
    <row r="10" spans="1:7" ht="16" thickBot="1">
      <c r="B10" s="289"/>
      <c r="C10" s="290"/>
      <c r="D10" s="310" t="s">
        <v>84</v>
      </c>
      <c r="E10" s="311"/>
      <c r="F10" s="283" t="s">
        <v>85</v>
      </c>
      <c r="G10" s="284"/>
    </row>
    <row r="11" spans="1:7" ht="16" thickBot="1">
      <c r="B11" s="11"/>
      <c r="C11" s="12"/>
      <c r="D11" s="12"/>
      <c r="E11" s="12"/>
      <c r="F11" s="12"/>
      <c r="G11" s="12"/>
    </row>
    <row r="12" spans="1:7" ht="15.5">
      <c r="B12" s="31" t="s">
        <v>69</v>
      </c>
      <c r="C12" s="32" t="s">
        <v>86</v>
      </c>
      <c r="D12" s="32" t="s">
        <v>0</v>
      </c>
      <c r="E12" s="32" t="s">
        <v>1</v>
      </c>
      <c r="F12" s="32" t="s">
        <v>87</v>
      </c>
      <c r="G12" s="33" t="s">
        <v>88</v>
      </c>
    </row>
    <row r="13" spans="1:7" s="1" customFormat="1" ht="72" customHeight="1">
      <c r="B13" s="34">
        <v>1</v>
      </c>
      <c r="C13" s="63" t="s">
        <v>244</v>
      </c>
      <c r="D13" s="2" t="s">
        <v>27</v>
      </c>
      <c r="E13" s="3">
        <v>45</v>
      </c>
      <c r="F13" s="4">
        <f>+APU´S!G15</f>
        <v>0</v>
      </c>
      <c r="G13" s="5">
        <f t="shared" ref="G13:G23" si="0">ROUND((E13*F13),0)</f>
        <v>0</v>
      </c>
    </row>
    <row r="14" spans="1:7" s="1" customFormat="1" ht="21.75" customHeight="1">
      <c r="B14" s="34">
        <v>2</v>
      </c>
      <c r="C14" s="63" t="s">
        <v>236</v>
      </c>
      <c r="D14" s="2" t="s">
        <v>62</v>
      </c>
      <c r="E14" s="3">
        <v>41</v>
      </c>
      <c r="F14" s="4">
        <f>+APU´S!G90</f>
        <v>0</v>
      </c>
      <c r="G14" s="5">
        <f t="shared" si="0"/>
        <v>0</v>
      </c>
    </row>
    <row r="15" spans="1:7" s="1" customFormat="1" ht="18.5">
      <c r="A15" s="219">
        <v>324</v>
      </c>
      <c r="B15" s="34">
        <v>3</v>
      </c>
      <c r="C15" s="63" t="s">
        <v>154</v>
      </c>
      <c r="D15" s="2" t="s">
        <v>19</v>
      </c>
      <c r="E15" s="36">
        <v>1</v>
      </c>
      <c r="F15" s="4">
        <f>+APU´S!G128</f>
        <v>0</v>
      </c>
      <c r="G15" s="5">
        <f t="shared" si="0"/>
        <v>0</v>
      </c>
    </row>
    <row r="16" spans="1:7" s="1" customFormat="1" ht="18.5">
      <c r="A16" s="219"/>
      <c r="B16" s="34">
        <v>4</v>
      </c>
      <c r="C16" s="63" t="s">
        <v>246</v>
      </c>
      <c r="D16" s="2" t="s">
        <v>19</v>
      </c>
      <c r="E16" s="36">
        <v>1</v>
      </c>
      <c r="F16" s="4">
        <f>+APU´S!G206</f>
        <v>0</v>
      </c>
      <c r="G16" s="5">
        <f t="shared" si="0"/>
        <v>0</v>
      </c>
    </row>
    <row r="17" spans="2:9" s="1" customFormat="1" ht="28">
      <c r="B17" s="34">
        <v>5</v>
      </c>
      <c r="C17" s="63" t="s">
        <v>249</v>
      </c>
      <c r="D17" s="29" t="s">
        <v>19</v>
      </c>
      <c r="E17" s="36">
        <v>1</v>
      </c>
      <c r="F17" s="4">
        <f>+APU´S!G217</f>
        <v>0</v>
      </c>
      <c r="G17" s="5">
        <f t="shared" si="0"/>
        <v>0</v>
      </c>
    </row>
    <row r="18" spans="2:9" ht="30.65" customHeight="1">
      <c r="B18" s="34">
        <v>6</v>
      </c>
      <c r="C18" s="271" t="s">
        <v>237</v>
      </c>
      <c r="D18" s="199" t="s">
        <v>43</v>
      </c>
      <c r="E18" s="233">
        <v>30</v>
      </c>
      <c r="F18" s="4">
        <f>+APU´S!G232</f>
        <v>0</v>
      </c>
      <c r="G18" s="5">
        <f t="shared" si="0"/>
        <v>0</v>
      </c>
    </row>
    <row r="19" spans="2:9" ht="32.5" customHeight="1">
      <c r="B19" s="34">
        <v>7</v>
      </c>
      <c r="C19" s="208" t="s">
        <v>232</v>
      </c>
      <c r="D19" s="199" t="s">
        <v>18</v>
      </c>
      <c r="E19" s="233">
        <v>60</v>
      </c>
      <c r="F19" s="4">
        <f>+APU´S!G241</f>
        <v>0</v>
      </c>
      <c r="G19" s="5">
        <f t="shared" si="0"/>
        <v>0</v>
      </c>
    </row>
    <row r="20" spans="2:9" ht="30.65" customHeight="1">
      <c r="B20" s="34">
        <v>8</v>
      </c>
      <c r="C20" s="209" t="s">
        <v>233</v>
      </c>
      <c r="D20" s="201" t="s">
        <v>43</v>
      </c>
      <c r="E20" s="233">
        <v>2</v>
      </c>
      <c r="F20" s="4">
        <f>+APU´S!G246</f>
        <v>0</v>
      </c>
      <c r="G20" s="5">
        <f t="shared" si="0"/>
        <v>0</v>
      </c>
    </row>
    <row r="21" spans="2:9" s="1" customFormat="1" ht="23.25" customHeight="1">
      <c r="B21" s="34">
        <v>9</v>
      </c>
      <c r="C21" s="212" t="s">
        <v>235</v>
      </c>
      <c r="D21" s="213" t="s">
        <v>66</v>
      </c>
      <c r="E21" s="234">
        <v>30</v>
      </c>
      <c r="F21" s="215">
        <f>+APU´S!G253</f>
        <v>0</v>
      </c>
      <c r="G21" s="202">
        <f t="shared" si="0"/>
        <v>0</v>
      </c>
    </row>
    <row r="22" spans="2:9" s="1" customFormat="1" ht="23.25" customHeight="1">
      <c r="B22" s="235">
        <v>10</v>
      </c>
      <c r="C22" s="212" t="s">
        <v>170</v>
      </c>
      <c r="D22" s="213" t="s">
        <v>43</v>
      </c>
      <c r="E22" s="234">
        <v>1.5</v>
      </c>
      <c r="F22" s="215">
        <f>+APU´S!G259</f>
        <v>0</v>
      </c>
      <c r="G22" s="202">
        <f t="shared" si="0"/>
        <v>0</v>
      </c>
    </row>
    <row r="23" spans="2:9" ht="25.5" customHeight="1" thickBot="1">
      <c r="B23" s="235">
        <v>11</v>
      </c>
      <c r="C23" s="212" t="s">
        <v>234</v>
      </c>
      <c r="D23" s="213" t="s">
        <v>43</v>
      </c>
      <c r="E23" s="234">
        <v>1.5</v>
      </c>
      <c r="F23" s="236">
        <f>+APU´S!G265</f>
        <v>0</v>
      </c>
      <c r="G23" s="237">
        <f t="shared" si="0"/>
        <v>0</v>
      </c>
    </row>
    <row r="24" spans="2:9" s="1" customFormat="1" ht="16" thickBot="1">
      <c r="B24" s="238"/>
      <c r="C24" s="239"/>
      <c r="D24" s="240"/>
      <c r="E24" s="241"/>
      <c r="F24" s="242"/>
      <c r="G24" s="243"/>
      <c r="I24" s="37"/>
    </row>
    <row r="25" spans="2:9" ht="15.5">
      <c r="B25" s="13"/>
      <c r="C25" s="14" t="s">
        <v>89</v>
      </c>
      <c r="D25" s="15"/>
      <c r="E25" s="16"/>
      <c r="F25" s="16"/>
      <c r="G25" s="17">
        <f>SUM(G13:G23)</f>
        <v>0</v>
      </c>
    </row>
    <row r="26" spans="2:9" ht="15.5">
      <c r="B26" s="18"/>
      <c r="C26" s="272" t="s">
        <v>90</v>
      </c>
      <c r="D26" s="273" t="s">
        <v>91</v>
      </c>
      <c r="E26" s="274"/>
      <c r="F26" s="21"/>
      <c r="G26" s="22">
        <f>G25*E26</f>
        <v>0</v>
      </c>
      <c r="I26" s="79"/>
    </row>
    <row r="27" spans="2:9" ht="15.5">
      <c r="B27" s="18"/>
      <c r="C27" s="272" t="s">
        <v>92</v>
      </c>
      <c r="D27" s="273" t="s">
        <v>91</v>
      </c>
      <c r="E27" s="275"/>
      <c r="F27" s="21"/>
      <c r="G27" s="22">
        <f>ROUND((G25*E27),0)</f>
        <v>0</v>
      </c>
      <c r="I27" s="79"/>
    </row>
    <row r="28" spans="2:9" s="1" customFormat="1" ht="15.5">
      <c r="B28" s="75"/>
      <c r="C28" s="276" t="s">
        <v>226</v>
      </c>
      <c r="D28" s="277"/>
      <c r="E28" s="76"/>
      <c r="F28" s="77"/>
      <c r="G28" s="78">
        <f>ROUND((G27*0.19),0)</f>
        <v>0</v>
      </c>
      <c r="I28" s="79"/>
    </row>
    <row r="29" spans="2:9" ht="16" thickBot="1">
      <c r="B29" s="23"/>
      <c r="C29" s="24" t="s">
        <v>93</v>
      </c>
      <c r="D29" s="25"/>
      <c r="E29" s="25"/>
      <c r="F29" s="25"/>
      <c r="G29" s="26">
        <f>+ROUND(G25+G26+G27+G28,)</f>
        <v>0</v>
      </c>
      <c r="I29" s="79"/>
    </row>
    <row r="31" spans="2:9">
      <c r="F31" t="s">
        <v>230</v>
      </c>
    </row>
  </sheetData>
  <mergeCells count="11">
    <mergeCell ref="F10:G10"/>
    <mergeCell ref="B2:C10"/>
    <mergeCell ref="D2:E2"/>
    <mergeCell ref="D3:D5"/>
    <mergeCell ref="E3:G5"/>
    <mergeCell ref="D6:F6"/>
    <mergeCell ref="D7:F7"/>
    <mergeCell ref="D8:F8"/>
    <mergeCell ref="D9:E9"/>
    <mergeCell ref="F9:G9"/>
    <mergeCell ref="D10:E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5DCFC-FAF3-4EC2-97D2-B7ED543D7E9A}">
  <sheetPr>
    <tabColor rgb="FFC00000"/>
  </sheetPr>
  <dimension ref="B3:AB295"/>
  <sheetViews>
    <sheetView showGridLines="0" tabSelected="1" zoomScale="70" zoomScaleNormal="70" workbookViewId="0">
      <selection activeCell="F7" sqref="F7"/>
    </sheetView>
  </sheetViews>
  <sheetFormatPr baseColWidth="10" defaultColWidth="11.453125" defaultRowHeight="15.5"/>
  <cols>
    <col min="1" max="1" width="11.453125" style="326"/>
    <col min="2" max="2" width="8.453125" style="326" customWidth="1"/>
    <col min="3" max="3" width="83.7265625" style="42" customWidth="1"/>
    <col min="4" max="4" width="13.26953125" style="326" customWidth="1"/>
    <col min="5" max="5" width="16" style="326" customWidth="1"/>
    <col min="6" max="6" width="17.81640625" style="326" customWidth="1"/>
    <col min="7" max="7" width="25" style="56" customWidth="1"/>
    <col min="8" max="8" width="23.453125" style="327" customWidth="1"/>
    <col min="9" max="9" width="33.1796875" style="326" bestFit="1" customWidth="1"/>
    <col min="10" max="10" width="20.81640625" style="38" bestFit="1" customWidth="1"/>
    <col min="11" max="11" width="25" style="38" customWidth="1"/>
    <col min="12" max="12" width="41.26953125" style="38" customWidth="1"/>
    <col min="13" max="13" width="26" style="38" customWidth="1"/>
    <col min="14" max="14" width="15.453125" style="38" customWidth="1"/>
    <col min="15" max="16" width="11.453125" style="38"/>
    <col min="17" max="19" width="15.1796875" style="326" bestFit="1" customWidth="1"/>
    <col min="20" max="21" width="11.453125" style="326"/>
    <col min="22" max="22" width="14.1796875" style="326" customWidth="1"/>
    <col min="23" max="27" width="11.453125" style="326"/>
    <col min="28" max="28" width="12.1796875" style="326" bestFit="1" customWidth="1"/>
    <col min="29" max="16384" width="11.453125" style="326"/>
  </cols>
  <sheetData>
    <row r="3" spans="2:16" ht="21.75" customHeight="1"/>
    <row r="4" spans="2:16" ht="42" customHeight="1" thickBot="1">
      <c r="B4" s="328"/>
      <c r="C4" s="328"/>
      <c r="D4" s="328"/>
      <c r="E4" s="328"/>
      <c r="F4" s="327"/>
      <c r="G4" s="326"/>
      <c r="H4" s="38"/>
      <c r="I4" s="38"/>
      <c r="O4" s="326"/>
      <c r="P4" s="326"/>
    </row>
    <row r="5" spans="2:16" ht="62.5" customHeight="1">
      <c r="B5" s="429">
        <v>1</v>
      </c>
      <c r="C5" s="437" t="s">
        <v>245</v>
      </c>
      <c r="D5" s="438"/>
      <c r="E5" s="438"/>
      <c r="F5" s="439"/>
      <c r="G5" s="436" t="s">
        <v>27</v>
      </c>
      <c r="H5" s="38"/>
      <c r="I5" s="38"/>
      <c r="O5" s="326"/>
      <c r="P5" s="326"/>
    </row>
    <row r="6" spans="2:16" ht="23" customHeight="1">
      <c r="B6" s="417" t="s">
        <v>5</v>
      </c>
      <c r="C6" s="389" t="s">
        <v>6</v>
      </c>
      <c r="D6" s="390" t="s">
        <v>0</v>
      </c>
      <c r="E6" s="390" t="s">
        <v>7</v>
      </c>
      <c r="F6" s="390" t="s">
        <v>297</v>
      </c>
      <c r="G6" s="402" t="s">
        <v>298</v>
      </c>
      <c r="H6" s="38"/>
      <c r="I6" s="38"/>
      <c r="O6" s="326"/>
      <c r="P6" s="326"/>
    </row>
    <row r="7" spans="2:16">
      <c r="B7" s="248" t="s">
        <v>265</v>
      </c>
      <c r="C7" s="216" t="s">
        <v>94</v>
      </c>
      <c r="D7" s="225" t="s">
        <v>73</v>
      </c>
      <c r="E7" s="329">
        <v>2</v>
      </c>
      <c r="F7" s="387"/>
      <c r="G7" s="430">
        <f>+E7*F7</f>
        <v>0</v>
      </c>
      <c r="H7" s="38"/>
      <c r="I7" s="38"/>
      <c r="O7" s="326"/>
      <c r="P7" s="326"/>
    </row>
    <row r="8" spans="2:16">
      <c r="B8" s="230" t="s">
        <v>266</v>
      </c>
      <c r="C8" s="226" t="s">
        <v>300</v>
      </c>
      <c r="D8" s="221" t="s">
        <v>60</v>
      </c>
      <c r="E8" s="329">
        <v>0.3</v>
      </c>
      <c r="F8" s="387"/>
      <c r="G8" s="430">
        <f t="shared" ref="G8:G14" si="0">+E8*F8</f>
        <v>0</v>
      </c>
      <c r="H8" s="38"/>
      <c r="I8" s="38"/>
      <c r="O8" s="326"/>
      <c r="P8" s="326"/>
    </row>
    <row r="9" spans="2:16" ht="31">
      <c r="B9" s="248" t="s">
        <v>267</v>
      </c>
      <c r="C9" s="217" t="s">
        <v>238</v>
      </c>
      <c r="D9" s="224" t="s">
        <v>73</v>
      </c>
      <c r="E9" s="329">
        <v>1</v>
      </c>
      <c r="F9" s="387"/>
      <c r="G9" s="430">
        <f t="shared" si="0"/>
        <v>0</v>
      </c>
      <c r="H9" s="38"/>
      <c r="I9" s="38"/>
      <c r="O9" s="326"/>
      <c r="P9" s="326"/>
    </row>
    <row r="10" spans="2:16" ht="31">
      <c r="B10" s="230" t="s">
        <v>268</v>
      </c>
      <c r="C10" s="217" t="s">
        <v>240</v>
      </c>
      <c r="D10" s="224" t="s">
        <v>3</v>
      </c>
      <c r="E10" s="329">
        <f>ROUND((((0.665*0.665)*3.1416))-(((0.625*0.625)*3.1416)),2)</f>
        <v>0.16</v>
      </c>
      <c r="F10" s="387"/>
      <c r="G10" s="430">
        <f t="shared" si="0"/>
        <v>0</v>
      </c>
      <c r="H10" s="38"/>
      <c r="I10" s="38"/>
      <c r="O10" s="326"/>
      <c r="P10" s="326"/>
    </row>
    <row r="11" spans="2:16">
      <c r="B11" s="248" t="s">
        <v>269</v>
      </c>
      <c r="C11" s="226" t="s">
        <v>250</v>
      </c>
      <c r="D11" s="231" t="s">
        <v>73</v>
      </c>
      <c r="E11" s="329">
        <v>1.1599999999999999</v>
      </c>
      <c r="F11" s="387"/>
      <c r="G11" s="430">
        <f t="shared" si="0"/>
        <v>0</v>
      </c>
      <c r="H11" s="38"/>
      <c r="I11" s="38"/>
      <c r="O11" s="326"/>
      <c r="P11" s="326"/>
    </row>
    <row r="12" spans="2:16">
      <c r="B12" s="230" t="s">
        <v>271</v>
      </c>
      <c r="C12" s="270" t="s">
        <v>75</v>
      </c>
      <c r="D12" s="231" t="s">
        <v>3</v>
      </c>
      <c r="E12" s="329">
        <f>+ROUND(SUM(0.65*0.65*3.1416),2)</f>
        <v>1.33</v>
      </c>
      <c r="F12" s="387"/>
      <c r="G12" s="430">
        <f t="shared" si="0"/>
        <v>0</v>
      </c>
      <c r="H12" s="38"/>
      <c r="I12" s="38"/>
      <c r="O12" s="326"/>
      <c r="P12" s="326"/>
    </row>
    <row r="13" spans="2:16">
      <c r="B13" s="248" t="s">
        <v>272</v>
      </c>
      <c r="C13" s="270" t="s">
        <v>260</v>
      </c>
      <c r="D13" s="231" t="s">
        <v>73</v>
      </c>
      <c r="E13" s="329">
        <v>1</v>
      </c>
      <c r="F13" s="387"/>
      <c r="G13" s="430">
        <f t="shared" si="0"/>
        <v>0</v>
      </c>
      <c r="H13" s="38"/>
      <c r="I13" s="38"/>
      <c r="O13" s="326"/>
      <c r="P13" s="326"/>
    </row>
    <row r="14" spans="2:16">
      <c r="B14" s="230"/>
      <c r="C14" s="270"/>
      <c r="D14" s="231"/>
      <c r="E14" s="329"/>
      <c r="F14" s="386"/>
      <c r="G14" s="430">
        <f t="shared" si="0"/>
        <v>0</v>
      </c>
      <c r="H14" s="38"/>
      <c r="I14" s="38"/>
      <c r="O14" s="326"/>
      <c r="P14" s="326"/>
    </row>
    <row r="15" spans="2:16" ht="16" thickBot="1">
      <c r="B15" s="330"/>
      <c r="C15" s="431" t="s">
        <v>4</v>
      </c>
      <c r="D15" s="432"/>
      <c r="E15" s="433"/>
      <c r="F15" s="434"/>
      <c r="G15" s="435">
        <f>SUM(G7:G14)</f>
        <v>0</v>
      </c>
      <c r="H15" s="38"/>
      <c r="I15" s="38"/>
      <c r="O15" s="326"/>
      <c r="P15" s="326"/>
    </row>
    <row r="16" spans="2:16">
      <c r="B16" s="332"/>
      <c r="C16" s="333"/>
      <c r="D16" s="334"/>
      <c r="E16" s="335"/>
      <c r="F16" s="327"/>
      <c r="G16" s="326"/>
      <c r="H16" s="38"/>
      <c r="I16" s="38"/>
      <c r="O16" s="326"/>
      <c r="P16" s="326"/>
    </row>
    <row r="17" spans="2:16" ht="16" thickBot="1">
      <c r="B17" s="332"/>
      <c r="C17" s="333"/>
      <c r="D17" s="334"/>
      <c r="E17" s="335"/>
      <c r="F17" s="327"/>
      <c r="G17" s="326"/>
      <c r="H17" s="38"/>
      <c r="I17" s="38"/>
      <c r="O17" s="326"/>
      <c r="P17" s="326"/>
    </row>
    <row r="18" spans="2:16" ht="24" customHeight="1">
      <c r="B18" s="428" t="s">
        <v>265</v>
      </c>
      <c r="C18" s="441" t="s">
        <v>94</v>
      </c>
      <c r="D18" s="442"/>
      <c r="E18" s="442"/>
      <c r="F18" s="443"/>
      <c r="G18" s="440" t="s">
        <v>27</v>
      </c>
      <c r="H18" s="38"/>
      <c r="I18" s="38"/>
      <c r="O18" s="326"/>
      <c r="P18" s="326"/>
    </row>
    <row r="19" spans="2:16">
      <c r="B19" s="417" t="s">
        <v>5</v>
      </c>
      <c r="C19" s="336" t="s">
        <v>6</v>
      </c>
      <c r="D19" s="336" t="s">
        <v>0</v>
      </c>
      <c r="E19" s="336" t="s">
        <v>7</v>
      </c>
      <c r="F19" s="390" t="s">
        <v>297</v>
      </c>
      <c r="G19" s="402" t="s">
        <v>298</v>
      </c>
      <c r="H19" s="38"/>
      <c r="I19" s="38"/>
      <c r="O19" s="326"/>
      <c r="P19" s="326"/>
    </row>
    <row r="20" spans="2:16">
      <c r="B20" s="223"/>
      <c r="C20" s="218" t="s">
        <v>46</v>
      </c>
      <c r="D20" s="224" t="s">
        <v>27</v>
      </c>
      <c r="E20" s="228">
        <v>2</v>
      </c>
      <c r="F20" s="386"/>
      <c r="G20" s="403">
        <f>+E20*F20</f>
        <v>0</v>
      </c>
      <c r="H20" s="38"/>
      <c r="I20" s="38"/>
      <c r="O20" s="326"/>
      <c r="P20" s="326"/>
    </row>
    <row r="21" spans="2:16">
      <c r="B21" s="223"/>
      <c r="C21" s="218" t="s">
        <v>24</v>
      </c>
      <c r="D21" s="225" t="s">
        <v>36</v>
      </c>
      <c r="E21" s="228">
        <v>8.0000000000000002E-3</v>
      </c>
      <c r="F21" s="386"/>
      <c r="G21" s="403">
        <f t="shared" ref="G21:G23" si="1">+E21*F21</f>
        <v>0</v>
      </c>
      <c r="H21" s="38"/>
      <c r="I21" s="38"/>
      <c r="O21" s="326"/>
      <c r="P21" s="326"/>
    </row>
    <row r="22" spans="2:16">
      <c r="B22" s="223"/>
      <c r="C22" s="217" t="s">
        <v>95</v>
      </c>
      <c r="D22" s="225" t="s">
        <v>19</v>
      </c>
      <c r="E22" s="252">
        <v>1</v>
      </c>
      <c r="F22" s="386"/>
      <c r="G22" s="403">
        <f t="shared" si="1"/>
        <v>0</v>
      </c>
      <c r="H22" s="38"/>
      <c r="I22" s="38"/>
      <c r="O22" s="326"/>
      <c r="P22" s="326"/>
    </row>
    <row r="23" spans="2:16">
      <c r="B23" s="259"/>
      <c r="C23" s="216" t="s">
        <v>40</v>
      </c>
      <c r="D23" s="251" t="s">
        <v>10</v>
      </c>
      <c r="E23" s="452">
        <v>1</v>
      </c>
      <c r="F23" s="386"/>
      <c r="G23" s="403">
        <f t="shared" si="1"/>
        <v>0</v>
      </c>
      <c r="H23" s="38"/>
      <c r="I23" s="38"/>
      <c r="O23" s="326"/>
      <c r="P23" s="326"/>
    </row>
    <row r="24" spans="2:16" ht="16" customHeight="1" thickBot="1">
      <c r="B24" s="331"/>
      <c r="C24" s="347" t="s">
        <v>4</v>
      </c>
      <c r="D24" s="347"/>
      <c r="E24" s="347"/>
      <c r="F24" s="409"/>
      <c r="G24" s="410">
        <f>SUM(G20:G23)</f>
        <v>0</v>
      </c>
      <c r="H24" s="38"/>
      <c r="I24" s="38"/>
      <c r="O24" s="326"/>
      <c r="P24" s="326"/>
    </row>
    <row r="25" spans="2:16" ht="16" customHeight="1">
      <c r="B25" s="332"/>
      <c r="C25" s="333"/>
      <c r="D25" s="334"/>
      <c r="E25" s="335"/>
      <c r="F25" s="327"/>
      <c r="G25" s="326"/>
      <c r="H25" s="38"/>
      <c r="I25" s="38"/>
      <c r="O25" s="326"/>
      <c r="P25" s="326"/>
    </row>
    <row r="26" spans="2:16" ht="16" customHeight="1">
      <c r="B26" s="332"/>
      <c r="C26" s="333"/>
      <c r="D26" s="334"/>
      <c r="E26" s="335"/>
      <c r="F26" s="327"/>
      <c r="G26" s="326"/>
      <c r="H26" s="38"/>
      <c r="I26" s="38"/>
      <c r="O26" s="326"/>
      <c r="P26" s="326"/>
    </row>
    <row r="27" spans="2:16" ht="20" customHeight="1" thickBot="1">
      <c r="B27" s="332"/>
      <c r="C27" s="333"/>
      <c r="D27" s="334"/>
      <c r="E27" s="335"/>
      <c r="F27" s="327"/>
      <c r="G27" s="326"/>
      <c r="H27" s="38"/>
      <c r="I27" s="38"/>
      <c r="O27" s="326"/>
      <c r="P27" s="326"/>
    </row>
    <row r="28" spans="2:16" ht="22.5" customHeight="1">
      <c r="B28" s="229" t="s">
        <v>266</v>
      </c>
      <c r="C28" s="445" t="s">
        <v>300</v>
      </c>
      <c r="D28" s="446"/>
      <c r="E28" s="446"/>
      <c r="F28" s="447"/>
      <c r="G28" s="444" t="s">
        <v>0</v>
      </c>
      <c r="H28" s="38"/>
      <c r="I28" s="38"/>
      <c r="N28" s="326"/>
      <c r="O28" s="326"/>
      <c r="P28" s="326"/>
    </row>
    <row r="29" spans="2:16" ht="24" customHeight="1">
      <c r="B29" s="417" t="s">
        <v>5</v>
      </c>
      <c r="C29" s="336" t="s">
        <v>6</v>
      </c>
      <c r="D29" s="336" t="s">
        <v>0</v>
      </c>
      <c r="E29" s="336" t="s">
        <v>7</v>
      </c>
      <c r="F29" s="390" t="s">
        <v>297</v>
      </c>
      <c r="G29" s="402" t="s">
        <v>298</v>
      </c>
      <c r="H29" s="38"/>
      <c r="I29" s="38"/>
      <c r="K29" s="326"/>
      <c r="L29" s="326"/>
      <c r="M29" s="326"/>
      <c r="N29" s="326"/>
      <c r="O29" s="326"/>
      <c r="P29" s="326"/>
    </row>
    <row r="30" spans="2:16">
      <c r="B30" s="258"/>
      <c r="C30" s="337" t="s">
        <v>74</v>
      </c>
      <c r="D30" s="245" t="s">
        <v>19</v>
      </c>
      <c r="E30" s="222">
        <v>1</v>
      </c>
      <c r="F30" s="386"/>
      <c r="G30" s="403">
        <f>+E30*F30</f>
        <v>0</v>
      </c>
      <c r="H30" s="38"/>
      <c r="I30" s="38"/>
      <c r="N30" s="326"/>
      <c r="O30" s="326"/>
      <c r="P30" s="326"/>
    </row>
    <row r="31" spans="2:16">
      <c r="B31" s="258"/>
      <c r="C31" s="337" t="s">
        <v>20</v>
      </c>
      <c r="D31" s="245" t="s">
        <v>10</v>
      </c>
      <c r="E31" s="222">
        <v>1</v>
      </c>
      <c r="F31" s="391"/>
      <c r="G31" s="403">
        <f t="shared" ref="G31:G32" si="2">+E31*F31</f>
        <v>0</v>
      </c>
      <c r="H31" s="38"/>
      <c r="I31" s="38"/>
      <c r="N31" s="326"/>
      <c r="O31" s="326"/>
      <c r="P31" s="326"/>
    </row>
    <row r="32" spans="2:16">
      <c r="B32" s="258"/>
      <c r="C32" s="337" t="s">
        <v>21</v>
      </c>
      <c r="D32" s="245" t="s">
        <v>12</v>
      </c>
      <c r="E32" s="245">
        <v>0.1</v>
      </c>
      <c r="F32" s="391"/>
      <c r="G32" s="403">
        <f t="shared" si="2"/>
        <v>0</v>
      </c>
      <c r="H32" s="38"/>
      <c r="I32" s="38"/>
      <c r="N32" s="326"/>
      <c r="O32" s="326"/>
      <c r="P32" s="326"/>
    </row>
    <row r="33" spans="2:16" ht="16" thickBot="1">
      <c r="B33" s="331"/>
      <c r="C33" s="347" t="s">
        <v>4</v>
      </c>
      <c r="D33" s="347"/>
      <c r="E33" s="347"/>
      <c r="F33" s="409"/>
      <c r="G33" s="410">
        <f>SUM(G30:G32)</f>
        <v>0</v>
      </c>
      <c r="H33" s="38"/>
      <c r="I33" s="38"/>
      <c r="N33" s="326"/>
      <c r="O33" s="326"/>
      <c r="P33" s="326"/>
    </row>
    <row r="34" spans="2:16" ht="16" thickBot="1">
      <c r="B34" s="333"/>
      <c r="C34" s="333"/>
      <c r="D34" s="41"/>
      <c r="E34" s="339"/>
      <c r="G34" s="38"/>
      <c r="H34" s="38"/>
      <c r="I34" s="38"/>
      <c r="N34" s="326"/>
      <c r="O34" s="326"/>
      <c r="P34" s="326"/>
    </row>
    <row r="35" spans="2:16" s="340" customFormat="1" ht="33.5" customHeight="1">
      <c r="B35" s="427" t="s">
        <v>267</v>
      </c>
      <c r="C35" s="441" t="s">
        <v>301</v>
      </c>
      <c r="D35" s="442"/>
      <c r="E35" s="442"/>
      <c r="F35" s="443"/>
      <c r="G35" s="440" t="s">
        <v>27</v>
      </c>
    </row>
    <row r="36" spans="2:16" ht="22" customHeight="1">
      <c r="B36" s="417" t="s">
        <v>5</v>
      </c>
      <c r="C36" s="336" t="s">
        <v>6</v>
      </c>
      <c r="D36" s="336" t="s">
        <v>0</v>
      </c>
      <c r="E36" s="336" t="s">
        <v>7</v>
      </c>
      <c r="F36" s="390" t="s">
        <v>297</v>
      </c>
      <c r="G36" s="402" t="s">
        <v>298</v>
      </c>
    </row>
    <row r="37" spans="2:16">
      <c r="B37" s="223"/>
      <c r="C37" s="218" t="s">
        <v>252</v>
      </c>
      <c r="D37" s="224" t="s">
        <v>27</v>
      </c>
      <c r="E37" s="228">
        <v>1</v>
      </c>
      <c r="F37" s="386"/>
      <c r="G37" s="403">
        <f>+E37*F37</f>
        <v>0</v>
      </c>
      <c r="H37" s="38"/>
      <c r="I37" s="38"/>
      <c r="O37" s="326"/>
      <c r="P37" s="326"/>
    </row>
    <row r="38" spans="2:16">
      <c r="B38" s="223"/>
      <c r="C38" s="218" t="s">
        <v>29</v>
      </c>
      <c r="D38" s="225" t="s">
        <v>66</v>
      </c>
      <c r="E38" s="228">
        <v>0.4</v>
      </c>
      <c r="F38" s="386"/>
      <c r="G38" s="403">
        <f t="shared" ref="G38:G39" si="3">+E38*F38</f>
        <v>0</v>
      </c>
      <c r="H38" s="38"/>
      <c r="I38" s="38"/>
      <c r="O38" s="326"/>
      <c r="P38" s="326"/>
    </row>
    <row r="39" spans="2:16">
      <c r="B39" s="223"/>
      <c r="C39" s="217" t="s">
        <v>253</v>
      </c>
      <c r="D39" s="225" t="s">
        <v>27</v>
      </c>
      <c r="E39" s="221">
        <v>2.1999999999999999E-2</v>
      </c>
      <c r="F39" s="386"/>
      <c r="G39" s="403">
        <f t="shared" si="3"/>
        <v>0</v>
      </c>
      <c r="H39" s="38"/>
      <c r="I39" s="38"/>
      <c r="O39" s="326"/>
      <c r="P39" s="326"/>
    </row>
    <row r="40" spans="2:16" ht="16" thickBot="1">
      <c r="B40" s="331"/>
      <c r="C40" s="347" t="s">
        <v>4</v>
      </c>
      <c r="D40" s="347"/>
      <c r="E40" s="347"/>
      <c r="F40" s="409"/>
      <c r="G40" s="410">
        <f>SUM(G37:G39)</f>
        <v>0</v>
      </c>
      <c r="H40" s="341"/>
    </row>
    <row r="41" spans="2:16" ht="16" thickBot="1">
      <c r="B41" s="333"/>
      <c r="C41" s="333"/>
      <c r="D41" s="333"/>
      <c r="E41" s="333"/>
      <c r="F41" s="40"/>
      <c r="G41" s="69"/>
      <c r="H41" s="341"/>
    </row>
    <row r="42" spans="2:16" ht="23.5" customHeight="1">
      <c r="B42" s="229" t="s">
        <v>268</v>
      </c>
      <c r="C42" s="449" t="s">
        <v>241</v>
      </c>
      <c r="D42" s="450"/>
      <c r="E42" s="450"/>
      <c r="F42" s="451"/>
      <c r="G42" s="448" t="s">
        <v>36</v>
      </c>
      <c r="H42" s="38"/>
      <c r="I42" s="38"/>
      <c r="N42" s="326"/>
      <c r="O42" s="326"/>
      <c r="P42" s="326"/>
    </row>
    <row r="43" spans="2:16">
      <c r="B43" s="408" t="s">
        <v>5</v>
      </c>
      <c r="C43" s="390" t="s">
        <v>6</v>
      </c>
      <c r="D43" s="390" t="s">
        <v>0</v>
      </c>
      <c r="E43" s="390" t="s">
        <v>7</v>
      </c>
      <c r="F43" s="390" t="s">
        <v>297</v>
      </c>
      <c r="G43" s="402" t="s">
        <v>298</v>
      </c>
      <c r="H43" s="38"/>
      <c r="I43" s="38"/>
      <c r="N43" s="326"/>
      <c r="O43" s="326"/>
      <c r="P43" s="326"/>
    </row>
    <row r="44" spans="2:16">
      <c r="B44" s="259"/>
      <c r="C44" s="342" t="s">
        <v>22</v>
      </c>
      <c r="D44" s="343" t="s">
        <v>23</v>
      </c>
      <c r="E44" s="344">
        <v>6</v>
      </c>
      <c r="F44" s="386"/>
      <c r="G44" s="403">
        <f>+E44*F44</f>
        <v>0</v>
      </c>
      <c r="H44" s="38"/>
      <c r="I44" s="38"/>
      <c r="N44" s="326"/>
      <c r="O44" s="326"/>
      <c r="P44" s="326"/>
    </row>
    <row r="45" spans="2:16">
      <c r="B45" s="259"/>
      <c r="C45" s="342" t="s">
        <v>24</v>
      </c>
      <c r="D45" s="343" t="s">
        <v>36</v>
      </c>
      <c r="E45" s="344">
        <v>0.55000000000000004</v>
      </c>
      <c r="F45" s="386"/>
      <c r="G45" s="403">
        <f t="shared" ref="G45:G54" si="4">+E45*F45</f>
        <v>0</v>
      </c>
      <c r="H45" s="38"/>
      <c r="I45" s="38"/>
      <c r="N45" s="326"/>
      <c r="O45" s="326"/>
      <c r="P45" s="326"/>
    </row>
    <row r="46" spans="2:16">
      <c r="B46" s="259"/>
      <c r="C46" s="342" t="s">
        <v>37</v>
      </c>
      <c r="D46" s="343" t="s">
        <v>36</v>
      </c>
      <c r="E46" s="344">
        <v>0.84</v>
      </c>
      <c r="F46" s="386"/>
      <c r="G46" s="403">
        <f t="shared" si="4"/>
        <v>0</v>
      </c>
      <c r="H46" s="38"/>
      <c r="I46" s="38"/>
      <c r="N46" s="326"/>
      <c r="O46" s="326"/>
      <c r="P46" s="326"/>
    </row>
    <row r="47" spans="2:16">
      <c r="B47" s="259"/>
      <c r="C47" s="342" t="s">
        <v>38</v>
      </c>
      <c r="D47" s="343" t="s">
        <v>25</v>
      </c>
      <c r="E47" s="344">
        <v>180</v>
      </c>
      <c r="F47" s="386"/>
      <c r="G47" s="403">
        <f t="shared" si="4"/>
        <v>0</v>
      </c>
      <c r="H47" s="38"/>
      <c r="I47" s="38"/>
      <c r="N47" s="326"/>
      <c r="O47" s="326"/>
      <c r="P47" s="326"/>
    </row>
    <row r="48" spans="2:16">
      <c r="B48" s="259"/>
      <c r="C48" s="342" t="s">
        <v>242</v>
      </c>
      <c r="D48" s="343" t="s">
        <v>12</v>
      </c>
      <c r="E48" s="344">
        <v>0.25</v>
      </c>
      <c r="F48" s="386"/>
      <c r="G48" s="403">
        <f t="shared" si="4"/>
        <v>0</v>
      </c>
      <c r="H48" s="38"/>
      <c r="I48" s="38"/>
      <c r="N48" s="326"/>
      <c r="O48" s="326"/>
      <c r="P48" s="326"/>
    </row>
    <row r="49" spans="2:16">
      <c r="B49" s="259"/>
      <c r="C49" s="342" t="s">
        <v>70</v>
      </c>
      <c r="D49" s="343" t="s">
        <v>15</v>
      </c>
      <c r="E49" s="344">
        <v>6</v>
      </c>
      <c r="F49" s="386"/>
      <c r="G49" s="403">
        <f t="shared" si="4"/>
        <v>0</v>
      </c>
      <c r="H49" s="38"/>
      <c r="I49" s="38"/>
      <c r="N49" s="326"/>
      <c r="O49" s="326"/>
      <c r="P49" s="326"/>
    </row>
    <row r="50" spans="2:16">
      <c r="B50" s="259"/>
      <c r="C50" s="342" t="s">
        <v>30</v>
      </c>
      <c r="D50" s="343" t="s">
        <v>10</v>
      </c>
      <c r="E50" s="344">
        <v>1</v>
      </c>
      <c r="F50" s="386"/>
      <c r="G50" s="403">
        <f t="shared" si="4"/>
        <v>0</v>
      </c>
      <c r="H50" s="38"/>
      <c r="I50" s="38"/>
      <c r="N50" s="326"/>
      <c r="O50" s="326"/>
      <c r="P50" s="326"/>
    </row>
    <row r="51" spans="2:16">
      <c r="B51" s="259"/>
      <c r="C51" s="342" t="s">
        <v>21</v>
      </c>
      <c r="D51" s="343" t="s">
        <v>12</v>
      </c>
      <c r="E51" s="344">
        <v>0.1</v>
      </c>
      <c r="F51" s="386"/>
      <c r="G51" s="403">
        <f t="shared" si="4"/>
        <v>0</v>
      </c>
      <c r="H51" s="38"/>
      <c r="I51" s="38"/>
      <c r="N51" s="326"/>
      <c r="O51" s="326"/>
      <c r="P51" s="326"/>
    </row>
    <row r="52" spans="2:16">
      <c r="B52" s="259"/>
      <c r="C52" s="342" t="s">
        <v>39</v>
      </c>
      <c r="D52" s="343" t="s">
        <v>10</v>
      </c>
      <c r="E52" s="344">
        <v>1</v>
      </c>
      <c r="F52" s="386"/>
      <c r="G52" s="403">
        <f t="shared" si="4"/>
        <v>0</v>
      </c>
      <c r="H52" s="38"/>
      <c r="I52" s="38"/>
      <c r="N52" s="326"/>
      <c r="O52" s="326"/>
      <c r="P52" s="326"/>
    </row>
    <row r="53" spans="2:16">
      <c r="B53" s="259"/>
      <c r="C53" s="342" t="s">
        <v>41</v>
      </c>
      <c r="D53" s="343" t="s">
        <v>243</v>
      </c>
      <c r="E53" s="344">
        <v>10</v>
      </c>
      <c r="F53" s="386"/>
      <c r="G53" s="403">
        <f t="shared" si="4"/>
        <v>0</v>
      </c>
      <c r="H53" s="38"/>
      <c r="I53" s="38"/>
      <c r="N53" s="326"/>
      <c r="O53" s="326"/>
      <c r="P53" s="326"/>
    </row>
    <row r="54" spans="2:16">
      <c r="B54" s="259"/>
      <c r="C54" s="342" t="s">
        <v>17</v>
      </c>
      <c r="D54" s="343" t="s">
        <v>19</v>
      </c>
      <c r="E54" s="344">
        <v>0.5</v>
      </c>
      <c r="F54" s="386"/>
      <c r="G54" s="403">
        <f t="shared" si="4"/>
        <v>0</v>
      </c>
      <c r="H54" s="38"/>
      <c r="I54" s="38"/>
      <c r="N54" s="326"/>
      <c r="O54" s="326"/>
      <c r="P54" s="326"/>
    </row>
    <row r="55" spans="2:16" ht="16" thickBot="1">
      <c r="B55" s="352"/>
      <c r="C55" s="347" t="s">
        <v>4</v>
      </c>
      <c r="D55" s="425"/>
      <c r="E55" s="426"/>
      <c r="F55" s="409"/>
      <c r="G55" s="410">
        <f>SUM(G44:G54)</f>
        <v>0</v>
      </c>
      <c r="H55" s="38"/>
      <c r="I55" s="38"/>
      <c r="N55" s="326"/>
      <c r="O55" s="326"/>
      <c r="P55" s="326"/>
    </row>
    <row r="56" spans="2:16" ht="16" thickBot="1">
      <c r="B56" s="333"/>
      <c r="C56" s="333"/>
      <c r="D56" s="333"/>
      <c r="E56" s="333"/>
      <c r="F56" s="333"/>
      <c r="G56" s="69"/>
    </row>
    <row r="57" spans="2:16" ht="24.5" customHeight="1">
      <c r="B57" s="229" t="s">
        <v>269</v>
      </c>
      <c r="C57" s="445" t="s">
        <v>270</v>
      </c>
      <c r="D57" s="446"/>
      <c r="E57" s="446"/>
      <c r="F57" s="447"/>
      <c r="G57" s="444" t="s">
        <v>27</v>
      </c>
      <c r="H57" s="38"/>
      <c r="I57" s="38"/>
      <c r="O57" s="326"/>
      <c r="P57" s="326"/>
    </row>
    <row r="58" spans="2:16">
      <c r="B58" s="417" t="s">
        <v>5</v>
      </c>
      <c r="C58" s="385" t="s">
        <v>6</v>
      </c>
      <c r="D58" s="336" t="s">
        <v>0</v>
      </c>
      <c r="E58" s="336" t="s">
        <v>7</v>
      </c>
      <c r="F58" s="390" t="s">
        <v>297</v>
      </c>
      <c r="G58" s="402" t="s">
        <v>298</v>
      </c>
      <c r="H58" s="38"/>
      <c r="I58" s="38"/>
      <c r="O58" s="326"/>
      <c r="P58" s="326"/>
    </row>
    <row r="59" spans="2:16">
      <c r="B59" s="230"/>
      <c r="C59" s="216" t="s">
        <v>29</v>
      </c>
      <c r="D59" s="231" t="s">
        <v>66</v>
      </c>
      <c r="E59" s="231">
        <v>0.45</v>
      </c>
      <c r="F59" s="386"/>
      <c r="G59" s="403">
        <f>+E59*F59</f>
        <v>0</v>
      </c>
      <c r="H59" s="38"/>
      <c r="I59" s="38"/>
      <c r="O59" s="326"/>
      <c r="P59" s="326"/>
    </row>
    <row r="60" spans="2:16" ht="31">
      <c r="B60" s="249"/>
      <c r="C60" s="232" t="s">
        <v>248</v>
      </c>
      <c r="D60" s="231" t="s">
        <v>3</v>
      </c>
      <c r="E60" s="228">
        <v>0.15</v>
      </c>
      <c r="F60" s="386"/>
      <c r="G60" s="403">
        <f t="shared" ref="G60:G63" si="5">+E60*F60</f>
        <v>0</v>
      </c>
      <c r="H60" s="38"/>
      <c r="I60" s="38"/>
      <c r="O60" s="326"/>
      <c r="P60" s="326"/>
    </row>
    <row r="61" spans="2:16">
      <c r="B61" s="345"/>
      <c r="C61" s="232" t="s">
        <v>247</v>
      </c>
      <c r="D61" s="231" t="s">
        <v>66</v>
      </c>
      <c r="E61" s="424">
        <v>0.5</v>
      </c>
      <c r="F61" s="386"/>
      <c r="G61" s="403">
        <f t="shared" si="5"/>
        <v>0</v>
      </c>
      <c r="H61" s="38"/>
      <c r="I61" s="38"/>
      <c r="O61" s="326"/>
      <c r="P61" s="326"/>
    </row>
    <row r="62" spans="2:16">
      <c r="B62" s="345"/>
      <c r="C62" s="232" t="s">
        <v>239</v>
      </c>
      <c r="D62" s="231" t="s">
        <v>42</v>
      </c>
      <c r="E62" s="424">
        <v>0.1</v>
      </c>
      <c r="F62" s="386"/>
      <c r="G62" s="403">
        <f t="shared" si="5"/>
        <v>0</v>
      </c>
      <c r="H62" s="38"/>
      <c r="I62" s="38"/>
      <c r="O62" s="326"/>
      <c r="P62" s="326"/>
    </row>
    <row r="63" spans="2:16">
      <c r="B63" s="345"/>
      <c r="C63" s="232" t="s">
        <v>21</v>
      </c>
      <c r="D63" s="231" t="s">
        <v>42</v>
      </c>
      <c r="E63" s="231">
        <v>0.05</v>
      </c>
      <c r="F63" s="386"/>
      <c r="G63" s="403">
        <f t="shared" si="5"/>
        <v>0</v>
      </c>
      <c r="H63" s="38"/>
      <c r="I63" s="38"/>
      <c r="O63" s="326"/>
      <c r="P63" s="326"/>
    </row>
    <row r="64" spans="2:16" ht="16" customHeight="1" thickBot="1">
      <c r="B64" s="346"/>
      <c r="C64" s="347" t="s">
        <v>4</v>
      </c>
      <c r="D64" s="348"/>
      <c r="E64" s="348"/>
      <c r="F64" s="409"/>
      <c r="G64" s="410">
        <f>SUM(G53:G63)</f>
        <v>0</v>
      </c>
      <c r="H64" s="38"/>
      <c r="I64" s="38"/>
      <c r="O64" s="326"/>
      <c r="P64" s="326"/>
    </row>
    <row r="65" spans="2:16" ht="16" customHeight="1" thickBot="1">
      <c r="B65" s="41"/>
      <c r="C65" s="333"/>
      <c r="D65" s="41"/>
      <c r="E65" s="41"/>
      <c r="F65" s="327"/>
      <c r="G65" s="326"/>
      <c r="H65" s="38"/>
      <c r="I65" s="38"/>
      <c r="O65" s="326"/>
      <c r="P65" s="326"/>
    </row>
    <row r="66" spans="2:16" ht="21" customHeight="1">
      <c r="B66" s="229" t="s">
        <v>271</v>
      </c>
      <c r="C66" s="445" t="s">
        <v>75</v>
      </c>
      <c r="D66" s="446"/>
      <c r="E66" s="446"/>
      <c r="F66" s="447"/>
      <c r="G66" s="444" t="s">
        <v>36</v>
      </c>
      <c r="H66" s="38"/>
      <c r="I66" s="38"/>
      <c r="O66" s="326"/>
      <c r="P66" s="326"/>
    </row>
    <row r="67" spans="2:16" ht="16" customHeight="1">
      <c r="B67" s="417" t="s">
        <v>5</v>
      </c>
      <c r="C67" s="385" t="s">
        <v>6</v>
      </c>
      <c r="D67" s="336" t="s">
        <v>0</v>
      </c>
      <c r="E67" s="336" t="s">
        <v>7</v>
      </c>
      <c r="F67" s="390" t="s">
        <v>297</v>
      </c>
      <c r="G67" s="402" t="s">
        <v>298</v>
      </c>
      <c r="H67" s="38"/>
      <c r="I67" s="38"/>
      <c r="O67" s="326"/>
      <c r="P67" s="326"/>
    </row>
    <row r="68" spans="2:16" ht="16" customHeight="1">
      <c r="B68" s="230"/>
      <c r="C68" s="216" t="s">
        <v>41</v>
      </c>
      <c r="D68" s="231" t="s">
        <v>254</v>
      </c>
      <c r="E68" s="231">
        <v>17</v>
      </c>
      <c r="F68" s="386"/>
      <c r="G68" s="403">
        <f t="shared" ref="G68:G71" si="6">+E68*F68</f>
        <v>0</v>
      </c>
      <c r="H68" s="38"/>
      <c r="I68" s="38"/>
      <c r="O68" s="326"/>
      <c r="P68" s="326"/>
    </row>
    <row r="69" spans="2:16" ht="16" customHeight="1">
      <c r="B69" s="249"/>
      <c r="C69" s="232" t="s">
        <v>71</v>
      </c>
      <c r="D69" s="231" t="s">
        <v>36</v>
      </c>
      <c r="E69" s="228">
        <v>1</v>
      </c>
      <c r="F69" s="386"/>
      <c r="G69" s="403">
        <f t="shared" si="6"/>
        <v>0</v>
      </c>
      <c r="H69" s="38"/>
      <c r="I69" s="38"/>
      <c r="O69" s="326"/>
      <c r="P69" s="326"/>
    </row>
    <row r="70" spans="2:16" ht="16" customHeight="1">
      <c r="B70" s="345"/>
      <c r="C70" s="232" t="s">
        <v>32</v>
      </c>
      <c r="D70" s="231" t="s">
        <v>10</v>
      </c>
      <c r="E70" s="424">
        <v>1</v>
      </c>
      <c r="F70" s="386"/>
      <c r="G70" s="403">
        <f t="shared" si="6"/>
        <v>0</v>
      </c>
      <c r="H70" s="38"/>
      <c r="I70" s="38"/>
      <c r="O70" s="326"/>
      <c r="P70" s="326"/>
    </row>
    <row r="71" spans="2:16" ht="16" customHeight="1">
      <c r="B71" s="345"/>
      <c r="C71" s="232" t="s">
        <v>21</v>
      </c>
      <c r="D71" s="231" t="s">
        <v>12</v>
      </c>
      <c r="E71" s="424">
        <v>0.02</v>
      </c>
      <c r="F71" s="386"/>
      <c r="G71" s="403">
        <f t="shared" si="6"/>
        <v>0</v>
      </c>
      <c r="H71" s="38"/>
      <c r="I71" s="38"/>
      <c r="O71" s="326"/>
      <c r="P71" s="326"/>
    </row>
    <row r="72" spans="2:16" ht="16" customHeight="1" thickBot="1">
      <c r="B72" s="346"/>
      <c r="C72" s="347" t="s">
        <v>4</v>
      </c>
      <c r="D72" s="348"/>
      <c r="E72" s="348"/>
      <c r="F72" s="409"/>
      <c r="G72" s="410">
        <f>SUM(G68:G71)</f>
        <v>0</v>
      </c>
      <c r="H72" s="38"/>
      <c r="I72" s="38"/>
      <c r="O72" s="326"/>
      <c r="P72" s="326"/>
    </row>
    <row r="73" spans="2:16" ht="16" customHeight="1" thickBot="1">
      <c r="B73" s="39"/>
      <c r="C73" s="333"/>
      <c r="D73" s="41"/>
      <c r="E73" s="41"/>
      <c r="F73" s="327"/>
      <c r="G73" s="326"/>
      <c r="H73" s="38"/>
      <c r="I73" s="38"/>
      <c r="O73" s="326"/>
      <c r="P73" s="326"/>
    </row>
    <row r="74" spans="2:16" ht="23" customHeight="1">
      <c r="B74" s="229" t="s">
        <v>272</v>
      </c>
      <c r="C74" s="445" t="s">
        <v>273</v>
      </c>
      <c r="D74" s="446"/>
      <c r="E74" s="446"/>
      <c r="F74" s="447"/>
      <c r="G74" s="444" t="s">
        <v>302</v>
      </c>
      <c r="H74" s="38"/>
      <c r="I74" s="38"/>
      <c r="O74" s="326"/>
      <c r="P74" s="326"/>
    </row>
    <row r="75" spans="2:16" ht="16" customHeight="1">
      <c r="B75" s="417" t="s">
        <v>5</v>
      </c>
      <c r="C75" s="385" t="s">
        <v>6</v>
      </c>
      <c r="D75" s="336" t="s">
        <v>0</v>
      </c>
      <c r="E75" s="336" t="s">
        <v>7</v>
      </c>
      <c r="F75" s="390" t="s">
        <v>297</v>
      </c>
      <c r="G75" s="402" t="s">
        <v>298</v>
      </c>
      <c r="H75" s="38"/>
      <c r="I75" s="38"/>
      <c r="O75" s="326"/>
      <c r="P75" s="326"/>
    </row>
    <row r="76" spans="2:16">
      <c r="B76" s="249"/>
      <c r="C76" s="337" t="s">
        <v>261</v>
      </c>
      <c r="D76" s="245" t="s">
        <v>73</v>
      </c>
      <c r="E76" s="423">
        <v>0.06</v>
      </c>
      <c r="F76" s="386"/>
      <c r="G76" s="403">
        <f t="shared" ref="G76:G78" si="7">+E76*F76</f>
        <v>0</v>
      </c>
      <c r="H76" s="38"/>
      <c r="I76" s="38"/>
      <c r="N76" s="326"/>
      <c r="O76" s="326"/>
      <c r="P76" s="326"/>
    </row>
    <row r="77" spans="2:16" ht="24.5" customHeight="1">
      <c r="B77" s="345"/>
      <c r="C77" s="337" t="s">
        <v>262</v>
      </c>
      <c r="D77" s="245" t="s">
        <v>132</v>
      </c>
      <c r="E77" s="423">
        <v>0.15</v>
      </c>
      <c r="F77" s="386"/>
      <c r="G77" s="403">
        <f t="shared" si="7"/>
        <v>0</v>
      </c>
      <c r="H77" s="38"/>
      <c r="I77" s="38"/>
      <c r="N77" s="326"/>
      <c r="O77" s="326"/>
      <c r="P77" s="326"/>
    </row>
    <row r="78" spans="2:16" ht="23" customHeight="1">
      <c r="B78" s="345"/>
      <c r="C78" s="337" t="s">
        <v>259</v>
      </c>
      <c r="D78" s="245" t="s">
        <v>263</v>
      </c>
      <c r="E78" s="423">
        <v>0.1</v>
      </c>
      <c r="F78" s="386"/>
      <c r="G78" s="403">
        <f t="shared" si="7"/>
        <v>0</v>
      </c>
      <c r="H78" s="38"/>
      <c r="I78" s="38"/>
      <c r="N78" s="326"/>
      <c r="O78" s="326"/>
      <c r="P78" s="326"/>
    </row>
    <row r="79" spans="2:16" ht="16" thickBot="1">
      <c r="B79" s="346"/>
      <c r="C79" s="347" t="s">
        <v>4</v>
      </c>
      <c r="D79" s="348"/>
      <c r="E79" s="348"/>
      <c r="F79" s="409"/>
      <c r="G79" s="410">
        <f>SUM(G76:G78)</f>
        <v>0</v>
      </c>
      <c r="H79" s="38"/>
      <c r="I79" s="38"/>
      <c r="N79" s="326"/>
      <c r="O79" s="326"/>
      <c r="P79" s="326"/>
    </row>
    <row r="80" spans="2:16" ht="16" thickBot="1">
      <c r="B80" s="333"/>
      <c r="C80" s="333"/>
      <c r="D80" s="41"/>
      <c r="E80" s="41"/>
      <c r="G80" s="38"/>
      <c r="H80" s="38"/>
      <c r="I80" s="38"/>
      <c r="N80" s="326"/>
      <c r="O80" s="326"/>
      <c r="P80" s="326"/>
    </row>
    <row r="81" spans="2:16" ht="21.5" customHeight="1">
      <c r="B81" s="229">
        <v>2</v>
      </c>
      <c r="C81" s="445" t="s">
        <v>274</v>
      </c>
      <c r="D81" s="446"/>
      <c r="E81" s="446"/>
      <c r="F81" s="447"/>
      <c r="G81" s="444" t="s">
        <v>302</v>
      </c>
      <c r="H81" s="46"/>
      <c r="I81" s="38"/>
      <c r="O81" s="326"/>
      <c r="P81" s="326"/>
    </row>
    <row r="82" spans="2:16">
      <c r="B82" s="417" t="s">
        <v>5</v>
      </c>
      <c r="C82" s="385" t="s">
        <v>6</v>
      </c>
      <c r="D82" s="336" t="s">
        <v>0</v>
      </c>
      <c r="E82" s="336" t="s">
        <v>7</v>
      </c>
      <c r="F82" s="390" t="s">
        <v>297</v>
      </c>
      <c r="G82" s="402" t="s">
        <v>298</v>
      </c>
      <c r="H82" s="46"/>
      <c r="I82" s="38"/>
      <c r="O82" s="326"/>
      <c r="P82" s="326"/>
    </row>
    <row r="83" spans="2:16">
      <c r="B83" s="250" t="s">
        <v>265</v>
      </c>
      <c r="C83" s="218" t="s">
        <v>94</v>
      </c>
      <c r="D83" s="245" t="s">
        <v>73</v>
      </c>
      <c r="E83" s="415">
        <v>2</v>
      </c>
      <c r="F83" s="388">
        <f>+G24</f>
        <v>0</v>
      </c>
      <c r="G83" s="403">
        <f t="shared" ref="G83" si="8">+E83*F83</f>
        <v>0</v>
      </c>
      <c r="H83" s="46"/>
      <c r="I83" s="38"/>
      <c r="O83" s="326"/>
      <c r="P83" s="326"/>
    </row>
    <row r="84" spans="2:16">
      <c r="B84" s="250" t="s">
        <v>275</v>
      </c>
      <c r="C84" s="216" t="s">
        <v>106</v>
      </c>
      <c r="D84" s="251" t="s">
        <v>3</v>
      </c>
      <c r="E84" s="422">
        <v>0.5</v>
      </c>
      <c r="F84" s="388"/>
      <c r="G84" s="403">
        <f t="shared" ref="G84:G89" si="9">+E84*F84</f>
        <v>0</v>
      </c>
      <c r="H84" s="46"/>
      <c r="I84" s="38"/>
      <c r="O84" s="326"/>
      <c r="P84" s="326"/>
    </row>
    <row r="85" spans="2:16">
      <c r="B85" s="250" t="s">
        <v>266</v>
      </c>
      <c r="C85" s="217" t="s">
        <v>75</v>
      </c>
      <c r="D85" s="251" t="s">
        <v>3</v>
      </c>
      <c r="E85" s="415">
        <v>0.05</v>
      </c>
      <c r="F85" s="388"/>
      <c r="G85" s="403">
        <f t="shared" si="9"/>
        <v>0</v>
      </c>
      <c r="H85" s="38"/>
      <c r="I85" s="38"/>
      <c r="O85" s="326"/>
      <c r="P85" s="326"/>
    </row>
    <row r="86" spans="2:16">
      <c r="B86" s="250"/>
      <c r="C86" s="217" t="s">
        <v>127</v>
      </c>
      <c r="D86" s="253" t="s">
        <v>2</v>
      </c>
      <c r="E86" s="422">
        <v>0.05</v>
      </c>
      <c r="F86" s="387"/>
      <c r="G86" s="403">
        <f t="shared" si="9"/>
        <v>0</v>
      </c>
      <c r="H86" s="38"/>
      <c r="I86" s="38"/>
      <c r="O86" s="326"/>
      <c r="P86" s="326"/>
    </row>
    <row r="87" spans="2:16">
      <c r="B87" s="250" t="s">
        <v>276</v>
      </c>
      <c r="C87" s="217" t="s">
        <v>97</v>
      </c>
      <c r="D87" s="251" t="s">
        <v>73</v>
      </c>
      <c r="E87" s="422">
        <v>2</v>
      </c>
      <c r="F87" s="388"/>
      <c r="G87" s="403">
        <f t="shared" si="9"/>
        <v>0</v>
      </c>
      <c r="H87" s="38"/>
      <c r="I87" s="38"/>
      <c r="O87" s="326"/>
      <c r="P87" s="326"/>
    </row>
    <row r="88" spans="2:16">
      <c r="B88" s="250" t="s">
        <v>265</v>
      </c>
      <c r="C88" s="217" t="s">
        <v>46</v>
      </c>
      <c r="D88" s="251" t="s">
        <v>73</v>
      </c>
      <c r="E88" s="422">
        <v>1</v>
      </c>
      <c r="F88" s="387"/>
      <c r="G88" s="403">
        <f t="shared" si="9"/>
        <v>0</v>
      </c>
      <c r="H88" s="38"/>
      <c r="I88" s="38"/>
      <c r="O88" s="326"/>
      <c r="P88" s="326"/>
    </row>
    <row r="89" spans="2:16">
      <c r="B89" s="250" t="s">
        <v>299</v>
      </c>
      <c r="C89" s="217" t="s">
        <v>130</v>
      </c>
      <c r="D89" s="251" t="s">
        <v>3</v>
      </c>
      <c r="E89" s="422">
        <v>0.5</v>
      </c>
      <c r="F89" s="388"/>
      <c r="G89" s="403">
        <f t="shared" si="9"/>
        <v>0</v>
      </c>
      <c r="H89" s="38"/>
      <c r="I89" s="38"/>
      <c r="O89" s="326"/>
      <c r="P89" s="326"/>
    </row>
    <row r="90" spans="2:16" ht="16" thickBot="1">
      <c r="B90" s="331"/>
      <c r="C90" s="347" t="s">
        <v>4</v>
      </c>
      <c r="D90" s="347"/>
      <c r="E90" s="347"/>
      <c r="F90" s="409"/>
      <c r="G90" s="410">
        <f>SUM(G83:G89)</f>
        <v>0</v>
      </c>
      <c r="H90" s="38"/>
      <c r="I90" s="38"/>
      <c r="O90" s="326"/>
      <c r="P90" s="326"/>
    </row>
    <row r="91" spans="2:16" ht="16" thickBot="1">
      <c r="B91" s="349"/>
      <c r="C91" s="350"/>
      <c r="D91" s="349"/>
      <c r="E91" s="349"/>
      <c r="F91" s="349"/>
      <c r="G91" s="57"/>
      <c r="J91" s="46"/>
    </row>
    <row r="92" spans="2:16" ht="21" customHeight="1">
      <c r="B92" s="229" t="s">
        <v>275</v>
      </c>
      <c r="C92" s="454" t="s">
        <v>106</v>
      </c>
      <c r="D92" s="455"/>
      <c r="E92" s="455"/>
      <c r="F92" s="456"/>
      <c r="G92" s="453" t="s">
        <v>36</v>
      </c>
      <c r="H92" s="38"/>
      <c r="I92" s="38"/>
      <c r="N92" s="326"/>
      <c r="O92" s="326"/>
      <c r="P92" s="326"/>
    </row>
    <row r="93" spans="2:16">
      <c r="B93" s="408" t="s">
        <v>5</v>
      </c>
      <c r="C93" s="390" t="s">
        <v>6</v>
      </c>
      <c r="D93" s="390" t="s">
        <v>0</v>
      </c>
      <c r="E93" s="390" t="s">
        <v>7</v>
      </c>
      <c r="F93" s="390" t="s">
        <v>297</v>
      </c>
      <c r="G93" s="402" t="s">
        <v>298</v>
      </c>
      <c r="H93" s="38"/>
      <c r="I93" s="38"/>
      <c r="N93" s="326"/>
      <c r="O93" s="326"/>
      <c r="P93" s="326"/>
    </row>
    <row r="94" spans="2:16">
      <c r="B94" s="259"/>
      <c r="C94" s="260" t="s">
        <v>11</v>
      </c>
      <c r="D94" s="261" t="s">
        <v>12</v>
      </c>
      <c r="E94" s="351">
        <v>0.1</v>
      </c>
      <c r="F94" s="386"/>
      <c r="G94" s="403">
        <f t="shared" ref="G94" si="10">+E94*F94</f>
        <v>0</v>
      </c>
      <c r="H94" s="38"/>
      <c r="I94" s="38"/>
      <c r="N94" s="326"/>
      <c r="O94" s="326"/>
      <c r="P94" s="326"/>
    </row>
    <row r="95" spans="2:16">
      <c r="B95" s="259"/>
      <c r="C95" s="260" t="s">
        <v>13</v>
      </c>
      <c r="D95" s="261" t="s">
        <v>12</v>
      </c>
      <c r="E95" s="351">
        <v>0.1</v>
      </c>
      <c r="F95" s="386"/>
      <c r="G95" s="403">
        <f t="shared" ref="G95:G96" si="11">+E95*F95</f>
        <v>0</v>
      </c>
      <c r="H95" s="38"/>
      <c r="I95" s="38"/>
      <c r="N95" s="326"/>
      <c r="O95" s="326"/>
      <c r="P95" s="326"/>
    </row>
    <row r="96" spans="2:16">
      <c r="B96" s="259"/>
      <c r="C96" s="260" t="s">
        <v>26</v>
      </c>
      <c r="D96" s="261" t="s">
        <v>10</v>
      </c>
      <c r="E96" s="351">
        <v>1</v>
      </c>
      <c r="F96" s="386"/>
      <c r="G96" s="403">
        <f t="shared" si="11"/>
        <v>0</v>
      </c>
      <c r="H96" s="38"/>
      <c r="I96" s="38"/>
      <c r="N96" s="326"/>
      <c r="O96" s="326"/>
      <c r="P96" s="326"/>
    </row>
    <row r="97" spans="2:16" ht="16" thickBot="1">
      <c r="B97" s="352"/>
      <c r="C97" s="347" t="s">
        <v>4</v>
      </c>
      <c r="D97" s="353"/>
      <c r="E97" s="354"/>
      <c r="F97" s="409"/>
      <c r="G97" s="410">
        <f>SUM(G94:G96)</f>
        <v>0</v>
      </c>
      <c r="H97" s="38"/>
      <c r="I97" s="38"/>
      <c r="N97" s="326"/>
      <c r="O97" s="326"/>
      <c r="P97" s="326"/>
    </row>
    <row r="98" spans="2:16" ht="16" thickBot="1">
      <c r="B98" s="349"/>
      <c r="C98" s="350"/>
      <c r="D98" s="349"/>
      <c r="E98" s="349"/>
      <c r="G98" s="46"/>
      <c r="H98" s="38"/>
      <c r="I98" s="38"/>
      <c r="N98" s="326"/>
      <c r="O98" s="326"/>
      <c r="P98" s="326"/>
    </row>
    <row r="99" spans="2:16" ht="26" customHeight="1">
      <c r="B99" s="229" t="s">
        <v>276</v>
      </c>
      <c r="C99" s="394" t="s">
        <v>97</v>
      </c>
      <c r="D99" s="394"/>
      <c r="E99" s="394"/>
      <c r="F99" s="394"/>
      <c r="G99" s="459" t="s">
        <v>27</v>
      </c>
      <c r="H99" s="38"/>
      <c r="I99" s="38"/>
      <c r="N99" s="326"/>
      <c r="O99" s="326"/>
      <c r="P99" s="326"/>
    </row>
    <row r="100" spans="2:16">
      <c r="B100" s="408" t="s">
        <v>5</v>
      </c>
      <c r="C100" s="390" t="s">
        <v>6</v>
      </c>
      <c r="D100" s="390" t="s">
        <v>0</v>
      </c>
      <c r="E100" s="390" t="s">
        <v>7</v>
      </c>
      <c r="F100" s="390" t="s">
        <v>297</v>
      </c>
      <c r="G100" s="402" t="s">
        <v>298</v>
      </c>
      <c r="H100" s="38"/>
      <c r="I100" s="38"/>
      <c r="N100" s="326"/>
      <c r="O100" s="326"/>
      <c r="P100" s="326"/>
    </row>
    <row r="101" spans="2:16">
      <c r="B101" s="259"/>
      <c r="C101" s="260" t="s">
        <v>97</v>
      </c>
      <c r="D101" s="261" t="s">
        <v>0</v>
      </c>
      <c r="E101" s="420">
        <v>1.03</v>
      </c>
      <c r="F101" s="386"/>
      <c r="G101" s="403">
        <f t="shared" ref="G101" si="12">+E101*F101</f>
        <v>0</v>
      </c>
      <c r="H101" s="38"/>
      <c r="I101" s="38"/>
      <c r="N101" s="326"/>
      <c r="O101" s="326"/>
      <c r="P101" s="326"/>
    </row>
    <row r="102" spans="2:16">
      <c r="B102" s="259"/>
      <c r="C102" s="260" t="s">
        <v>98</v>
      </c>
      <c r="D102" s="261" t="s">
        <v>99</v>
      </c>
      <c r="E102" s="420">
        <v>0.05</v>
      </c>
      <c r="F102" s="386"/>
      <c r="G102" s="403">
        <f t="shared" ref="G102:G106" si="13">+E102*F102</f>
        <v>0</v>
      </c>
      <c r="H102" s="38"/>
      <c r="I102" s="38"/>
      <c r="N102" s="326"/>
      <c r="O102" s="326"/>
      <c r="P102" s="326"/>
    </row>
    <row r="103" spans="2:16">
      <c r="B103" s="259"/>
      <c r="C103" s="260" t="s">
        <v>100</v>
      </c>
      <c r="D103" s="261" t="s">
        <v>19</v>
      </c>
      <c r="E103" s="420">
        <v>0.05</v>
      </c>
      <c r="F103" s="386"/>
      <c r="G103" s="403">
        <f t="shared" si="13"/>
        <v>0</v>
      </c>
      <c r="H103" s="38"/>
      <c r="I103" s="38"/>
      <c r="N103" s="326"/>
      <c r="O103" s="326"/>
      <c r="P103" s="326"/>
    </row>
    <row r="104" spans="2:16">
      <c r="B104" s="259"/>
      <c r="C104" s="260" t="s">
        <v>59</v>
      </c>
      <c r="D104" s="261" t="s">
        <v>9</v>
      </c>
      <c r="E104" s="420">
        <v>0.03</v>
      </c>
      <c r="F104" s="386"/>
      <c r="G104" s="403">
        <f t="shared" si="13"/>
        <v>0</v>
      </c>
      <c r="H104" s="38"/>
      <c r="I104" s="38"/>
      <c r="N104" s="326"/>
      <c r="O104" s="326"/>
      <c r="P104" s="326"/>
    </row>
    <row r="105" spans="2:16">
      <c r="B105" s="259"/>
      <c r="C105" s="260" t="s">
        <v>26</v>
      </c>
      <c r="D105" s="261" t="s">
        <v>10</v>
      </c>
      <c r="E105" s="421">
        <v>1</v>
      </c>
      <c r="F105" s="386"/>
      <c r="G105" s="403">
        <f t="shared" si="13"/>
        <v>0</v>
      </c>
      <c r="H105" s="38"/>
      <c r="I105" s="38"/>
      <c r="N105" s="326"/>
      <c r="O105" s="326"/>
      <c r="P105" s="326"/>
    </row>
    <row r="106" spans="2:16">
      <c r="B106" s="259"/>
      <c r="C106" s="260" t="s">
        <v>21</v>
      </c>
      <c r="D106" s="261" t="s">
        <v>12</v>
      </c>
      <c r="E106" s="351">
        <v>0.1</v>
      </c>
      <c r="F106" s="386"/>
      <c r="G106" s="403">
        <f t="shared" si="13"/>
        <v>0</v>
      </c>
      <c r="H106" s="38"/>
      <c r="I106" s="38"/>
      <c r="N106" s="326"/>
      <c r="O106" s="326"/>
      <c r="P106" s="326"/>
    </row>
    <row r="107" spans="2:16" ht="16" thickBot="1">
      <c r="B107" s="352"/>
      <c r="C107" s="347" t="s">
        <v>4</v>
      </c>
      <c r="D107" s="353"/>
      <c r="E107" s="354"/>
      <c r="F107" s="409"/>
      <c r="G107" s="410">
        <f>SUM(G101:G106)</f>
        <v>0</v>
      </c>
      <c r="H107" s="38"/>
      <c r="I107" s="38"/>
      <c r="N107" s="326"/>
      <c r="O107" s="326"/>
      <c r="P107" s="326"/>
    </row>
    <row r="108" spans="2:16" ht="16" thickBot="1">
      <c r="B108" s="349"/>
      <c r="C108" s="350"/>
      <c r="D108" s="349"/>
      <c r="E108" s="349"/>
      <c r="G108" s="46"/>
      <c r="H108" s="38"/>
      <c r="I108" s="38"/>
      <c r="N108" s="326"/>
      <c r="O108" s="326"/>
      <c r="P108" s="326"/>
    </row>
    <row r="109" spans="2:16" ht="20" customHeight="1">
      <c r="B109" s="355" t="s">
        <v>277</v>
      </c>
      <c r="C109" s="457" t="s">
        <v>130</v>
      </c>
      <c r="D109" s="458"/>
      <c r="E109" s="458"/>
      <c r="F109" s="460"/>
      <c r="G109" s="393" t="s">
        <v>36</v>
      </c>
      <c r="H109" s="38"/>
      <c r="I109" s="38"/>
      <c r="N109" s="326"/>
      <c r="O109" s="326"/>
      <c r="P109" s="326"/>
    </row>
    <row r="110" spans="2:16">
      <c r="B110" s="408" t="s">
        <v>5</v>
      </c>
      <c r="C110" s="390" t="s">
        <v>6</v>
      </c>
      <c r="D110" s="390" t="s">
        <v>0</v>
      </c>
      <c r="E110" s="390" t="s">
        <v>7</v>
      </c>
      <c r="F110" s="390" t="s">
        <v>297</v>
      </c>
      <c r="G110" s="402" t="s">
        <v>298</v>
      </c>
      <c r="H110" s="38"/>
      <c r="I110" s="38"/>
      <c r="N110" s="326"/>
      <c r="O110" s="326"/>
      <c r="P110" s="326"/>
    </row>
    <row r="111" spans="2:16">
      <c r="B111" s="259"/>
      <c r="C111" s="262" t="s">
        <v>40</v>
      </c>
      <c r="D111" s="263" t="s">
        <v>10</v>
      </c>
      <c r="E111" s="264">
        <v>1</v>
      </c>
      <c r="F111" s="386"/>
      <c r="G111" s="403">
        <f t="shared" ref="G111:G113" si="14">+E111*F111</f>
        <v>0</v>
      </c>
      <c r="H111" s="38"/>
      <c r="I111" s="38"/>
      <c r="N111" s="326"/>
      <c r="O111" s="326"/>
      <c r="P111" s="326"/>
    </row>
    <row r="112" spans="2:16">
      <c r="B112" s="259"/>
      <c r="C112" s="262" t="s">
        <v>21</v>
      </c>
      <c r="D112" s="263" t="s">
        <v>12</v>
      </c>
      <c r="E112" s="264">
        <v>0.1</v>
      </c>
      <c r="F112" s="386"/>
      <c r="G112" s="403">
        <f t="shared" si="14"/>
        <v>0</v>
      </c>
      <c r="H112" s="38"/>
      <c r="I112" s="38"/>
      <c r="N112" s="326"/>
      <c r="O112" s="326"/>
      <c r="P112" s="326"/>
    </row>
    <row r="113" spans="2:16">
      <c r="B113" s="259"/>
      <c r="C113" s="262" t="s">
        <v>14</v>
      </c>
      <c r="D113" s="263" t="s">
        <v>10</v>
      </c>
      <c r="E113" s="264">
        <v>1</v>
      </c>
      <c r="F113" s="386"/>
      <c r="G113" s="403">
        <f t="shared" si="14"/>
        <v>0</v>
      </c>
      <c r="H113" s="38"/>
      <c r="I113" s="38"/>
      <c r="N113" s="326"/>
      <c r="O113" s="326"/>
      <c r="P113" s="326"/>
    </row>
    <row r="114" spans="2:16" ht="16" thickBot="1">
      <c r="B114" s="352"/>
      <c r="C114" s="347" t="s">
        <v>4</v>
      </c>
      <c r="D114" s="356"/>
      <c r="E114" s="357"/>
      <c r="F114" s="409"/>
      <c r="G114" s="410">
        <f>SUM(G109:G113)</f>
        <v>0</v>
      </c>
      <c r="H114" s="38"/>
      <c r="I114" s="38"/>
      <c r="N114" s="326"/>
      <c r="O114" s="326"/>
      <c r="P114" s="326"/>
    </row>
    <row r="115" spans="2:16" ht="16" thickBot="1">
      <c r="B115" s="349"/>
      <c r="C115" s="350"/>
      <c r="D115" s="349"/>
      <c r="E115" s="349"/>
      <c r="F115" s="349"/>
      <c r="G115" s="57"/>
      <c r="J115" s="46"/>
    </row>
    <row r="116" spans="2:16" ht="20.5" customHeight="1">
      <c r="B116" s="229">
        <v>3</v>
      </c>
      <c r="C116" s="445" t="s">
        <v>278</v>
      </c>
      <c r="D116" s="446"/>
      <c r="E116" s="446"/>
      <c r="F116" s="447"/>
      <c r="G116" s="444" t="s">
        <v>0</v>
      </c>
      <c r="H116" s="46"/>
      <c r="I116" s="38"/>
      <c r="O116" s="326"/>
      <c r="P116" s="326"/>
    </row>
    <row r="117" spans="2:16">
      <c r="B117" s="417" t="s">
        <v>5</v>
      </c>
      <c r="C117" s="385" t="s">
        <v>6</v>
      </c>
      <c r="D117" s="336" t="s">
        <v>0</v>
      </c>
      <c r="E117" s="336" t="s">
        <v>7</v>
      </c>
      <c r="F117" s="390" t="s">
        <v>297</v>
      </c>
      <c r="G117" s="402" t="s">
        <v>298</v>
      </c>
      <c r="H117" s="46"/>
      <c r="I117" s="38"/>
      <c r="O117" s="326"/>
      <c r="P117" s="326"/>
    </row>
    <row r="118" spans="2:16">
      <c r="B118" s="223" t="s">
        <v>279</v>
      </c>
      <c r="C118" s="216" t="s">
        <v>72</v>
      </c>
      <c r="D118" s="245" t="s">
        <v>73</v>
      </c>
      <c r="E118" s="415">
        <v>16</v>
      </c>
      <c r="F118" s="388"/>
      <c r="G118" s="403">
        <f t="shared" ref="G118" si="15">+E118*F118</f>
        <v>0</v>
      </c>
      <c r="H118" s="46"/>
      <c r="I118" s="38"/>
      <c r="O118" s="326"/>
      <c r="P118" s="326"/>
    </row>
    <row r="119" spans="2:16">
      <c r="B119" s="255" t="s">
        <v>265</v>
      </c>
      <c r="C119" s="216" t="s">
        <v>94</v>
      </c>
      <c r="D119" s="256" t="s">
        <v>73</v>
      </c>
      <c r="E119" s="416">
        <v>4</v>
      </c>
      <c r="F119" s="388"/>
      <c r="G119" s="403">
        <f t="shared" ref="G119:G127" si="16">+E119*F119</f>
        <v>0</v>
      </c>
      <c r="H119" s="46"/>
      <c r="I119" s="38"/>
      <c r="O119" s="326"/>
      <c r="P119" s="326"/>
    </row>
    <row r="120" spans="2:16">
      <c r="B120" s="223" t="s">
        <v>281</v>
      </c>
      <c r="C120" s="218" t="s">
        <v>106</v>
      </c>
      <c r="D120" s="245" t="s">
        <v>3</v>
      </c>
      <c r="E120" s="415">
        <f>1.74*1.74*2+(0.12*0.1*(1.62*4))</f>
        <v>6.1329599999999997</v>
      </c>
      <c r="F120" s="388"/>
      <c r="G120" s="403">
        <f t="shared" si="16"/>
        <v>0</v>
      </c>
      <c r="H120" s="46"/>
      <c r="I120" s="38"/>
      <c r="O120" s="326"/>
      <c r="P120" s="326"/>
    </row>
    <row r="121" spans="2:16">
      <c r="B121" s="223" t="s">
        <v>271</v>
      </c>
      <c r="C121" s="218" t="s">
        <v>75</v>
      </c>
      <c r="D121" s="245" t="s">
        <v>3</v>
      </c>
      <c r="E121" s="415">
        <f>1.74*1.74*2+(0.12*0.1*(1.62*4))</f>
        <v>6.1329599999999997</v>
      </c>
      <c r="F121" s="388"/>
      <c r="G121" s="403">
        <f t="shared" si="16"/>
        <v>0</v>
      </c>
      <c r="H121" s="46"/>
      <c r="I121" s="38"/>
      <c r="O121" s="326"/>
      <c r="P121" s="326"/>
    </row>
    <row r="122" spans="2:16">
      <c r="B122" s="255" t="s">
        <v>277</v>
      </c>
      <c r="C122" s="218" t="s">
        <v>139</v>
      </c>
      <c r="D122" s="245" t="s">
        <v>3</v>
      </c>
      <c r="E122" s="415">
        <f>1.5*1.5*0.2+(0.12*(1.62*4)*0.1)</f>
        <v>0.52776000000000001</v>
      </c>
      <c r="F122" s="388"/>
      <c r="G122" s="403">
        <f t="shared" si="16"/>
        <v>0</v>
      </c>
      <c r="H122" s="46"/>
      <c r="I122" s="38"/>
      <c r="O122" s="326"/>
      <c r="P122" s="326"/>
    </row>
    <row r="123" spans="2:16">
      <c r="B123" s="223" t="s">
        <v>283</v>
      </c>
      <c r="C123" s="218" t="s">
        <v>76</v>
      </c>
      <c r="D123" s="245" t="s">
        <v>2</v>
      </c>
      <c r="E123" s="415">
        <f>1.7*1.5*4+1.5*1.5</f>
        <v>12.45</v>
      </c>
      <c r="F123" s="388"/>
      <c r="G123" s="403">
        <f t="shared" si="16"/>
        <v>0</v>
      </c>
      <c r="H123" s="46"/>
      <c r="I123" s="38"/>
      <c r="O123" s="326"/>
      <c r="P123" s="326"/>
    </row>
    <row r="124" spans="2:16">
      <c r="B124" s="255" t="s">
        <v>284</v>
      </c>
      <c r="C124" s="218" t="s">
        <v>104</v>
      </c>
      <c r="D124" s="245" t="s">
        <v>61</v>
      </c>
      <c r="E124" s="415">
        <v>139.51</v>
      </c>
      <c r="F124" s="388"/>
      <c r="G124" s="403">
        <f t="shared" si="16"/>
        <v>0</v>
      </c>
      <c r="H124" s="46"/>
      <c r="I124" s="38"/>
      <c r="O124" s="326"/>
      <c r="P124" s="326"/>
    </row>
    <row r="125" spans="2:16">
      <c r="B125" s="223" t="s">
        <v>285</v>
      </c>
      <c r="C125" s="218" t="s">
        <v>101</v>
      </c>
      <c r="D125" s="245" t="s">
        <v>3</v>
      </c>
      <c r="E125" s="415">
        <v>1.85</v>
      </c>
      <c r="F125" s="388"/>
      <c r="G125" s="403">
        <f t="shared" si="16"/>
        <v>0</v>
      </c>
      <c r="H125" s="46"/>
      <c r="I125" s="38"/>
      <c r="O125" s="326"/>
      <c r="P125" s="326"/>
    </row>
    <row r="126" spans="2:16">
      <c r="B126" s="255" t="s">
        <v>286</v>
      </c>
      <c r="C126" s="218" t="s">
        <v>128</v>
      </c>
      <c r="D126" s="245" t="s">
        <v>77</v>
      </c>
      <c r="E126" s="415">
        <f>1.5/0.5</f>
        <v>3</v>
      </c>
      <c r="F126" s="388"/>
      <c r="G126" s="403">
        <f t="shared" si="16"/>
        <v>0</v>
      </c>
      <c r="H126" s="46"/>
      <c r="I126" s="38"/>
      <c r="O126" s="326"/>
      <c r="P126" s="326"/>
    </row>
    <row r="127" spans="2:16">
      <c r="B127" s="223" t="s">
        <v>287</v>
      </c>
      <c r="C127" s="218" t="s">
        <v>129</v>
      </c>
      <c r="D127" s="245" t="s">
        <v>77</v>
      </c>
      <c r="E127" s="415">
        <v>1</v>
      </c>
      <c r="F127" s="388"/>
      <c r="G127" s="403">
        <f t="shared" si="16"/>
        <v>0</v>
      </c>
      <c r="H127" s="46"/>
      <c r="I127" s="38"/>
      <c r="O127" s="326"/>
      <c r="P127" s="326"/>
    </row>
    <row r="128" spans="2:16" ht="16" thickBot="1">
      <c r="B128" s="331"/>
      <c r="C128" s="347" t="s">
        <v>4</v>
      </c>
      <c r="D128" s="347"/>
      <c r="E128" s="347"/>
      <c r="F128" s="409"/>
      <c r="G128" s="410">
        <f>SUM(G118:G127)</f>
        <v>0</v>
      </c>
      <c r="H128" s="46"/>
      <c r="I128" s="38"/>
      <c r="O128" s="326"/>
      <c r="P128" s="326"/>
    </row>
    <row r="129" spans="2:16" ht="16" thickBot="1">
      <c r="B129" s="333"/>
      <c r="C129" s="333"/>
      <c r="D129" s="333"/>
      <c r="E129" s="333"/>
      <c r="F129" s="327"/>
      <c r="G129" s="326"/>
      <c r="H129" s="46"/>
      <c r="I129" s="38"/>
      <c r="O129" s="326"/>
      <c r="P129" s="326"/>
    </row>
    <row r="130" spans="2:16" ht="22.5" customHeight="1">
      <c r="B130" s="229" t="s">
        <v>279</v>
      </c>
      <c r="C130" s="462" t="s">
        <v>280</v>
      </c>
      <c r="D130" s="463"/>
      <c r="E130" s="463"/>
      <c r="F130" s="463"/>
      <c r="G130" s="461" t="s">
        <v>27</v>
      </c>
      <c r="H130" s="46"/>
      <c r="I130" s="38"/>
      <c r="O130" s="326"/>
      <c r="P130" s="326"/>
    </row>
    <row r="131" spans="2:16">
      <c r="B131" s="408" t="s">
        <v>5</v>
      </c>
      <c r="C131" s="390" t="s">
        <v>6</v>
      </c>
      <c r="D131" s="390" t="s">
        <v>0</v>
      </c>
      <c r="E131" s="390" t="s">
        <v>7</v>
      </c>
      <c r="F131" s="390" t="s">
        <v>297</v>
      </c>
      <c r="G131" s="402" t="s">
        <v>298</v>
      </c>
      <c r="H131" s="46"/>
      <c r="I131" s="38"/>
      <c r="O131" s="326"/>
      <c r="P131" s="326"/>
    </row>
    <row r="132" spans="2:16">
      <c r="B132" s="259"/>
      <c r="C132" s="337" t="s">
        <v>95</v>
      </c>
      <c r="D132" s="343" t="s">
        <v>19</v>
      </c>
      <c r="E132" s="344">
        <v>1</v>
      </c>
      <c r="F132" s="386"/>
      <c r="G132" s="403">
        <f t="shared" ref="G132" si="17">+E132*F132</f>
        <v>0</v>
      </c>
      <c r="H132" s="46"/>
      <c r="I132" s="38"/>
      <c r="O132" s="326"/>
      <c r="P132" s="326"/>
    </row>
    <row r="133" spans="2:16">
      <c r="B133" s="259"/>
      <c r="C133" s="342" t="s">
        <v>55</v>
      </c>
      <c r="D133" s="343" t="s">
        <v>18</v>
      </c>
      <c r="E133" s="344">
        <f>1.4*1</f>
        <v>1.4</v>
      </c>
      <c r="F133" s="386"/>
      <c r="G133" s="403">
        <f t="shared" ref="G133:G135" si="18">+E133*F133</f>
        <v>0</v>
      </c>
      <c r="H133" s="46"/>
      <c r="I133" s="38"/>
      <c r="O133" s="326"/>
      <c r="P133" s="326"/>
    </row>
    <row r="134" spans="2:16">
      <c r="B134" s="259"/>
      <c r="C134" s="342" t="s">
        <v>40</v>
      </c>
      <c r="D134" s="343" t="s">
        <v>10</v>
      </c>
      <c r="E134" s="344">
        <v>1</v>
      </c>
      <c r="F134" s="386"/>
      <c r="G134" s="403">
        <f t="shared" si="18"/>
        <v>0</v>
      </c>
      <c r="H134" s="46"/>
      <c r="I134" s="38"/>
      <c r="O134" s="326"/>
      <c r="P134" s="326"/>
    </row>
    <row r="135" spans="2:16">
      <c r="B135" s="259"/>
      <c r="C135" s="342" t="s">
        <v>21</v>
      </c>
      <c r="D135" s="343" t="s">
        <v>12</v>
      </c>
      <c r="E135" s="344">
        <v>0.1</v>
      </c>
      <c r="F135" s="386"/>
      <c r="G135" s="403">
        <f t="shared" si="18"/>
        <v>0</v>
      </c>
      <c r="H135" s="46"/>
      <c r="I135" s="38"/>
      <c r="O135" s="326"/>
      <c r="P135" s="326"/>
    </row>
    <row r="136" spans="2:16" ht="16" thickBot="1">
      <c r="B136" s="352"/>
      <c r="C136" s="347" t="s">
        <v>4</v>
      </c>
      <c r="D136" s="356"/>
      <c r="E136" s="357"/>
      <c r="F136" s="409"/>
      <c r="G136" s="410">
        <f>SUM(G132:G135)</f>
        <v>0</v>
      </c>
      <c r="H136" s="46"/>
      <c r="I136" s="38"/>
      <c r="O136" s="326"/>
      <c r="P136" s="326"/>
    </row>
    <row r="137" spans="2:16" ht="16" thickBot="1">
      <c r="B137" s="333"/>
      <c r="C137" s="333"/>
      <c r="D137" s="333"/>
      <c r="E137" s="333"/>
      <c r="F137" s="327"/>
      <c r="G137" s="326"/>
      <c r="H137" s="46"/>
      <c r="I137" s="38"/>
      <c r="O137" s="326"/>
      <c r="P137" s="326"/>
    </row>
    <row r="138" spans="2:16" ht="21" customHeight="1">
      <c r="B138" s="229" t="s">
        <v>281</v>
      </c>
      <c r="C138" s="454" t="s">
        <v>282</v>
      </c>
      <c r="D138" s="455"/>
      <c r="E138" s="455"/>
      <c r="F138" s="456"/>
      <c r="G138" s="453" t="s">
        <v>36</v>
      </c>
      <c r="H138" s="46"/>
      <c r="I138" s="38"/>
      <c r="O138" s="326"/>
      <c r="P138" s="326"/>
    </row>
    <row r="139" spans="2:16">
      <c r="B139" s="408" t="s">
        <v>5</v>
      </c>
      <c r="C139" s="390"/>
      <c r="D139" s="390" t="s">
        <v>0</v>
      </c>
      <c r="E139" s="390" t="s">
        <v>7</v>
      </c>
      <c r="F139" s="390" t="s">
        <v>297</v>
      </c>
      <c r="G139" s="402" t="s">
        <v>298</v>
      </c>
      <c r="H139" s="46"/>
      <c r="I139" s="38"/>
      <c r="O139" s="326"/>
      <c r="P139" s="326"/>
    </row>
    <row r="140" spans="2:16">
      <c r="B140" s="259"/>
      <c r="C140" s="260" t="s">
        <v>11</v>
      </c>
      <c r="D140" s="261" t="s">
        <v>12</v>
      </c>
      <c r="E140" s="351">
        <v>0.1</v>
      </c>
      <c r="F140" s="386"/>
      <c r="G140" s="403">
        <f t="shared" ref="G140" si="19">+E140*F140</f>
        <v>0</v>
      </c>
      <c r="H140" s="46"/>
      <c r="I140" s="38"/>
      <c r="O140" s="326"/>
      <c r="P140" s="326"/>
    </row>
    <row r="141" spans="2:16">
      <c r="B141" s="259"/>
      <c r="C141" s="260" t="s">
        <v>13</v>
      </c>
      <c r="D141" s="261" t="s">
        <v>12</v>
      </c>
      <c r="E141" s="351">
        <v>0.1</v>
      </c>
      <c r="F141" s="386"/>
      <c r="G141" s="403">
        <f t="shared" ref="G141:G142" si="20">+E141*F141</f>
        <v>0</v>
      </c>
      <c r="H141" s="46"/>
      <c r="I141" s="38"/>
      <c r="O141" s="326"/>
      <c r="P141" s="326"/>
    </row>
    <row r="142" spans="2:16">
      <c r="B142" s="259"/>
      <c r="C142" s="260" t="s">
        <v>26</v>
      </c>
      <c r="D142" s="261" t="s">
        <v>10</v>
      </c>
      <c r="E142" s="351">
        <v>1</v>
      </c>
      <c r="F142" s="386"/>
      <c r="G142" s="403">
        <f t="shared" si="20"/>
        <v>0</v>
      </c>
      <c r="H142" s="46"/>
      <c r="I142" s="38"/>
      <c r="O142" s="326"/>
      <c r="P142" s="326"/>
    </row>
    <row r="143" spans="2:16" ht="16" thickBot="1">
      <c r="B143" s="352"/>
      <c r="C143" s="347" t="s">
        <v>4</v>
      </c>
      <c r="D143" s="356"/>
      <c r="E143" s="357"/>
      <c r="F143" s="409"/>
      <c r="G143" s="410">
        <f>SUM(G139:G142)</f>
        <v>0</v>
      </c>
      <c r="H143" s="46"/>
      <c r="I143" s="38"/>
      <c r="O143" s="326"/>
      <c r="P143" s="326"/>
    </row>
    <row r="144" spans="2:16" s="44" customFormat="1" ht="16" thickBot="1">
      <c r="B144" s="47"/>
      <c r="C144" s="257"/>
      <c r="D144" s="396"/>
      <c r="E144" s="397"/>
      <c r="F144" s="50"/>
      <c r="G144" s="395"/>
      <c r="H144" s="46"/>
      <c r="I144" s="45"/>
      <c r="J144" s="45"/>
      <c r="K144" s="45"/>
      <c r="L144" s="45"/>
      <c r="M144" s="45"/>
      <c r="N144" s="45"/>
    </row>
    <row r="145" spans="2:16" ht="21" customHeight="1">
      <c r="B145" s="355" t="s">
        <v>283</v>
      </c>
      <c r="C145" s="449" t="s">
        <v>303</v>
      </c>
      <c r="D145" s="450"/>
      <c r="E145" s="450"/>
      <c r="F145" s="451"/>
      <c r="G145" s="448" t="s">
        <v>18</v>
      </c>
      <c r="H145" s="46"/>
      <c r="I145" s="38"/>
      <c r="O145" s="326"/>
      <c r="P145" s="326"/>
    </row>
    <row r="146" spans="2:16">
      <c r="B146" s="408" t="s">
        <v>5</v>
      </c>
      <c r="C146" s="390"/>
      <c r="D146" s="390" t="s">
        <v>0</v>
      </c>
      <c r="E146" s="390" t="s">
        <v>7</v>
      </c>
      <c r="F146" s="390" t="s">
        <v>297</v>
      </c>
      <c r="G146" s="402" t="s">
        <v>298</v>
      </c>
      <c r="H146" s="46"/>
      <c r="I146" s="38"/>
      <c r="O146" s="326"/>
      <c r="P146" s="326"/>
    </row>
    <row r="147" spans="2:16">
      <c r="B147" s="259"/>
      <c r="C147" s="337" t="s">
        <v>47</v>
      </c>
      <c r="D147" s="343" t="s">
        <v>27</v>
      </c>
      <c r="E147" s="344">
        <v>0.5</v>
      </c>
      <c r="F147" s="386"/>
      <c r="G147" s="403">
        <f t="shared" ref="G147" si="21">+E147*F147</f>
        <v>0</v>
      </c>
      <c r="H147" s="46"/>
      <c r="I147" s="38"/>
      <c r="O147" s="326"/>
      <c r="P147" s="326"/>
    </row>
    <row r="148" spans="2:16">
      <c r="B148" s="259"/>
      <c r="C148" s="337" t="s">
        <v>52</v>
      </c>
      <c r="D148" s="343" t="s">
        <v>9</v>
      </c>
      <c r="E148" s="344">
        <v>0.25</v>
      </c>
      <c r="F148" s="386"/>
      <c r="G148" s="403">
        <f t="shared" ref="G148:G154" si="22">+E148*F148</f>
        <v>0</v>
      </c>
      <c r="H148" s="46"/>
      <c r="I148" s="38"/>
      <c r="O148" s="326"/>
      <c r="P148" s="326"/>
    </row>
    <row r="149" spans="2:16">
      <c r="B149" s="259"/>
      <c r="C149" s="337" t="s">
        <v>16</v>
      </c>
      <c r="D149" s="343" t="s">
        <v>8</v>
      </c>
      <c r="E149" s="344">
        <v>0.1</v>
      </c>
      <c r="F149" s="386"/>
      <c r="G149" s="403">
        <f t="shared" si="22"/>
        <v>0</v>
      </c>
      <c r="H149" s="46"/>
      <c r="I149" s="38"/>
      <c r="O149" s="326"/>
      <c r="P149" s="326"/>
    </row>
    <row r="150" spans="2:16">
      <c r="B150" s="259"/>
      <c r="C150" s="337" t="s">
        <v>58</v>
      </c>
      <c r="D150" s="343" t="s">
        <v>27</v>
      </c>
      <c r="E150" s="344">
        <v>0.5</v>
      </c>
      <c r="F150" s="386"/>
      <c r="G150" s="403">
        <f t="shared" si="22"/>
        <v>0</v>
      </c>
      <c r="H150" s="46"/>
      <c r="I150" s="38"/>
      <c r="O150" s="326"/>
      <c r="P150" s="326"/>
    </row>
    <row r="151" spans="2:16">
      <c r="B151" s="259"/>
      <c r="C151" s="337" t="s">
        <v>20</v>
      </c>
      <c r="D151" s="343" t="s">
        <v>10</v>
      </c>
      <c r="E151" s="344">
        <v>1</v>
      </c>
      <c r="F151" s="386"/>
      <c r="G151" s="403">
        <f t="shared" si="22"/>
        <v>0</v>
      </c>
      <c r="H151" s="46"/>
      <c r="I151" s="38"/>
      <c r="O151" s="326"/>
      <c r="P151" s="326"/>
    </row>
    <row r="152" spans="2:16">
      <c r="B152" s="259"/>
      <c r="C152" s="337" t="s">
        <v>21</v>
      </c>
      <c r="D152" s="343" t="s">
        <v>12</v>
      </c>
      <c r="E152" s="344">
        <v>0.1</v>
      </c>
      <c r="F152" s="386"/>
      <c r="G152" s="403">
        <f t="shared" si="22"/>
        <v>0</v>
      </c>
      <c r="H152" s="46"/>
      <c r="I152" s="38"/>
      <c r="O152" s="326"/>
      <c r="P152" s="326"/>
    </row>
    <row r="153" spans="2:16">
      <c r="B153" s="259"/>
      <c r="C153" s="337" t="s">
        <v>67</v>
      </c>
      <c r="D153" s="343" t="s">
        <v>10</v>
      </c>
      <c r="E153" s="344">
        <v>8</v>
      </c>
      <c r="F153" s="386"/>
      <c r="G153" s="403">
        <f t="shared" si="22"/>
        <v>0</v>
      </c>
      <c r="H153" s="46"/>
      <c r="I153" s="38"/>
      <c r="O153" s="326"/>
      <c r="P153" s="326"/>
    </row>
    <row r="154" spans="2:16">
      <c r="B154" s="259"/>
      <c r="C154" s="337" t="s">
        <v>65</v>
      </c>
      <c r="D154" s="343" t="s">
        <v>10</v>
      </c>
      <c r="E154" s="344">
        <v>8</v>
      </c>
      <c r="F154" s="386"/>
      <c r="G154" s="403">
        <f t="shared" si="22"/>
        <v>0</v>
      </c>
      <c r="H154" s="46"/>
      <c r="I154" s="38"/>
      <c r="O154" s="326"/>
      <c r="P154" s="326"/>
    </row>
    <row r="155" spans="2:16" ht="16" thickBot="1">
      <c r="B155" s="352"/>
      <c r="C155" s="347" t="s">
        <v>4</v>
      </c>
      <c r="D155" s="356"/>
      <c r="E155" s="357"/>
      <c r="F155" s="409"/>
      <c r="G155" s="410">
        <f>SUM(G147:G154)</f>
        <v>0</v>
      </c>
      <c r="J155" s="46"/>
    </row>
    <row r="156" spans="2:16" ht="16" thickBot="1">
      <c r="B156" s="267"/>
      <c r="C156" s="327"/>
      <c r="E156" s="46"/>
      <c r="F156" s="38"/>
      <c r="G156" s="38"/>
      <c r="H156" s="38"/>
      <c r="I156" s="38"/>
      <c r="L156" s="326"/>
      <c r="M156" s="326"/>
      <c r="N156" s="326"/>
      <c r="O156" s="326"/>
      <c r="P156" s="326"/>
    </row>
    <row r="157" spans="2:16" ht="22" customHeight="1">
      <c r="B157" s="229" t="s">
        <v>284</v>
      </c>
      <c r="C157" s="449" t="s">
        <v>104</v>
      </c>
      <c r="D157" s="450"/>
      <c r="E157" s="450"/>
      <c r="F157" s="451"/>
      <c r="G157" s="448" t="s">
        <v>63</v>
      </c>
      <c r="H157" s="38"/>
      <c r="I157" s="38"/>
      <c r="L157" s="326"/>
      <c r="M157" s="326"/>
      <c r="N157" s="326"/>
      <c r="O157" s="326"/>
      <c r="P157" s="326"/>
    </row>
    <row r="158" spans="2:16">
      <c r="B158" s="408" t="s">
        <v>5</v>
      </c>
      <c r="C158" s="390"/>
      <c r="D158" s="390" t="s">
        <v>0</v>
      </c>
      <c r="E158" s="390" t="s">
        <v>7</v>
      </c>
      <c r="F158" s="390" t="s">
        <v>297</v>
      </c>
      <c r="G158" s="402" t="s">
        <v>298</v>
      </c>
      <c r="H158" s="38"/>
      <c r="I158" s="38"/>
      <c r="L158" s="326"/>
      <c r="M158" s="326"/>
      <c r="N158" s="326"/>
      <c r="O158" s="326"/>
      <c r="P158" s="326"/>
    </row>
    <row r="159" spans="2:16">
      <c r="B159" s="259"/>
      <c r="C159" s="337" t="s">
        <v>35</v>
      </c>
      <c r="D159" s="343" t="s">
        <v>15</v>
      </c>
      <c r="E159" s="344">
        <v>1</v>
      </c>
      <c r="F159" s="386"/>
      <c r="G159" s="403">
        <f t="shared" ref="G159" si="23">+E159*F159</f>
        <v>0</v>
      </c>
      <c r="H159" s="38"/>
      <c r="I159" s="38"/>
      <c r="L159" s="326"/>
      <c r="M159" s="326"/>
      <c r="N159" s="326"/>
      <c r="O159" s="326"/>
      <c r="P159" s="326"/>
    </row>
    <row r="160" spans="2:16">
      <c r="B160" s="259"/>
      <c r="C160" s="337" t="s">
        <v>34</v>
      </c>
      <c r="D160" s="343" t="s">
        <v>15</v>
      </c>
      <c r="E160" s="344">
        <v>0.04</v>
      </c>
      <c r="F160" s="386"/>
      <c r="G160" s="403">
        <f t="shared" ref="G160:G162" si="24">+E160*F160</f>
        <v>0</v>
      </c>
      <c r="H160" s="38"/>
      <c r="I160" s="38"/>
      <c r="L160" s="326"/>
      <c r="M160" s="326"/>
      <c r="N160" s="326"/>
      <c r="O160" s="326"/>
      <c r="P160" s="326"/>
    </row>
    <row r="161" spans="2:16">
      <c r="B161" s="259"/>
      <c r="C161" s="337" t="s">
        <v>20</v>
      </c>
      <c r="D161" s="343" t="s">
        <v>10</v>
      </c>
      <c r="E161" s="344">
        <v>1</v>
      </c>
      <c r="F161" s="386"/>
      <c r="G161" s="403">
        <f t="shared" si="24"/>
        <v>0</v>
      </c>
      <c r="H161" s="38"/>
      <c r="I161" s="38"/>
      <c r="L161" s="326"/>
      <c r="M161" s="326"/>
      <c r="N161" s="326"/>
      <c r="O161" s="326"/>
      <c r="P161" s="326"/>
    </row>
    <row r="162" spans="2:16">
      <c r="B162" s="259"/>
      <c r="C162" s="337" t="s">
        <v>21</v>
      </c>
      <c r="D162" s="343" t="s">
        <v>12</v>
      </c>
      <c r="E162" s="344">
        <v>0.05</v>
      </c>
      <c r="F162" s="386"/>
      <c r="G162" s="403">
        <f t="shared" si="24"/>
        <v>0</v>
      </c>
      <c r="H162" s="38"/>
      <c r="I162" s="38"/>
      <c r="L162" s="326"/>
      <c r="M162" s="326"/>
      <c r="N162" s="326"/>
      <c r="O162" s="326"/>
      <c r="P162" s="326"/>
    </row>
    <row r="163" spans="2:16" ht="16" thickBot="1">
      <c r="B163" s="352"/>
      <c r="C163" s="347" t="s">
        <v>4</v>
      </c>
      <c r="D163" s="356"/>
      <c r="E163" s="357"/>
      <c r="F163" s="409"/>
      <c r="G163" s="410">
        <f>SUM(G159:G162)</f>
        <v>0</v>
      </c>
      <c r="H163" s="38"/>
      <c r="I163" s="38"/>
      <c r="L163" s="326"/>
      <c r="M163" s="326"/>
      <c r="N163" s="326"/>
      <c r="O163" s="326"/>
      <c r="P163" s="326"/>
    </row>
    <row r="164" spans="2:16" ht="16" thickBot="1">
      <c r="C164" s="333"/>
      <c r="D164" s="358"/>
      <c r="E164" s="359"/>
      <c r="F164" s="38"/>
      <c r="G164" s="38"/>
      <c r="H164" s="38"/>
      <c r="I164" s="38"/>
      <c r="L164" s="326"/>
      <c r="M164" s="326"/>
      <c r="N164" s="326"/>
      <c r="O164" s="326"/>
      <c r="P164" s="326"/>
    </row>
    <row r="165" spans="2:16" ht="19" customHeight="1">
      <c r="B165" s="229" t="s">
        <v>285</v>
      </c>
      <c r="C165" s="449" t="s">
        <v>101</v>
      </c>
      <c r="D165" s="450"/>
      <c r="E165" s="450"/>
      <c r="F165" s="451"/>
      <c r="G165" s="448" t="s">
        <v>36</v>
      </c>
      <c r="H165" s="38"/>
      <c r="I165" s="38"/>
      <c r="L165" s="326"/>
      <c r="M165" s="326"/>
      <c r="N165" s="326"/>
      <c r="O165" s="326"/>
      <c r="P165" s="326"/>
    </row>
    <row r="166" spans="2:16">
      <c r="B166" s="408" t="s">
        <v>5</v>
      </c>
      <c r="C166" s="390" t="s">
        <v>6</v>
      </c>
      <c r="D166" s="390" t="s">
        <v>0</v>
      </c>
      <c r="E166" s="390" t="s">
        <v>7</v>
      </c>
      <c r="F166" s="390" t="s">
        <v>297</v>
      </c>
      <c r="G166" s="402" t="s">
        <v>298</v>
      </c>
      <c r="H166" s="38"/>
      <c r="I166" s="38"/>
      <c r="L166" s="326"/>
      <c r="M166" s="326"/>
      <c r="N166" s="326"/>
      <c r="O166" s="326"/>
      <c r="P166" s="326"/>
    </row>
    <row r="167" spans="2:16">
      <c r="B167" s="419"/>
      <c r="C167" s="265" t="s">
        <v>22</v>
      </c>
      <c r="D167" s="343" t="s">
        <v>23</v>
      </c>
      <c r="E167" s="418">
        <v>7</v>
      </c>
      <c r="F167" s="386"/>
      <c r="G167" s="403">
        <f t="shared" ref="G167" si="25">+E167*F167</f>
        <v>0</v>
      </c>
      <c r="H167" s="38"/>
      <c r="I167" s="38"/>
      <c r="L167" s="326"/>
      <c r="M167" s="326"/>
      <c r="N167" s="326"/>
      <c r="O167" s="326"/>
      <c r="P167" s="326"/>
    </row>
    <row r="168" spans="2:16">
      <c r="B168" s="419"/>
      <c r="C168" s="265" t="s">
        <v>24</v>
      </c>
      <c r="D168" s="343" t="s">
        <v>36</v>
      </c>
      <c r="E168" s="418">
        <v>0.55000000000000004</v>
      </c>
      <c r="F168" s="386"/>
      <c r="G168" s="403">
        <f t="shared" ref="G168:G175" si="26">+E168*F168</f>
        <v>0</v>
      </c>
      <c r="H168" s="38"/>
      <c r="I168" s="38"/>
      <c r="L168" s="326"/>
      <c r="M168" s="326"/>
      <c r="N168" s="326"/>
      <c r="O168" s="326"/>
      <c r="P168" s="326"/>
    </row>
    <row r="169" spans="2:16">
      <c r="B169" s="419"/>
      <c r="C169" s="265" t="s">
        <v>251</v>
      </c>
      <c r="D169" s="343" t="s">
        <v>36</v>
      </c>
      <c r="E169" s="418">
        <v>0.84</v>
      </c>
      <c r="F169" s="386"/>
      <c r="G169" s="403">
        <f t="shared" si="26"/>
        <v>0</v>
      </c>
      <c r="H169" s="38"/>
      <c r="I169" s="38"/>
      <c r="L169" s="326"/>
      <c r="M169" s="326"/>
      <c r="N169" s="326"/>
      <c r="O169" s="326"/>
      <c r="P169" s="326"/>
    </row>
    <row r="170" spans="2:16">
      <c r="B170" s="259"/>
      <c r="C170" s="265" t="s">
        <v>38</v>
      </c>
      <c r="D170" s="343" t="s">
        <v>25</v>
      </c>
      <c r="E170" s="344">
        <v>180</v>
      </c>
      <c r="F170" s="386"/>
      <c r="G170" s="403">
        <f t="shared" si="26"/>
        <v>0</v>
      </c>
      <c r="H170" s="38"/>
      <c r="I170" s="38"/>
      <c r="L170" s="326"/>
      <c r="M170" s="326"/>
      <c r="N170" s="326"/>
      <c r="O170" s="326"/>
      <c r="P170" s="326"/>
    </row>
    <row r="171" spans="2:16">
      <c r="B171" s="259"/>
      <c r="C171" s="265" t="s">
        <v>70</v>
      </c>
      <c r="D171" s="343" t="s">
        <v>15</v>
      </c>
      <c r="E171" s="344">
        <v>10.5</v>
      </c>
      <c r="F171" s="386"/>
      <c r="G171" s="403">
        <f t="shared" si="26"/>
        <v>0</v>
      </c>
      <c r="H171" s="38"/>
      <c r="I171" s="38"/>
      <c r="L171" s="326"/>
      <c r="M171" s="326"/>
      <c r="N171" s="326"/>
      <c r="O171" s="326"/>
      <c r="P171" s="326"/>
    </row>
    <row r="172" spans="2:16">
      <c r="B172" s="259"/>
      <c r="C172" s="265" t="s">
        <v>30</v>
      </c>
      <c r="D172" s="343" t="s">
        <v>10</v>
      </c>
      <c r="E172" s="344">
        <v>1</v>
      </c>
      <c r="F172" s="386"/>
      <c r="G172" s="403">
        <f t="shared" si="26"/>
        <v>0</v>
      </c>
      <c r="H172" s="38"/>
      <c r="I172" s="38"/>
      <c r="L172" s="326"/>
      <c r="M172" s="326"/>
      <c r="N172" s="326"/>
      <c r="O172" s="326"/>
      <c r="P172" s="326"/>
    </row>
    <row r="173" spans="2:16">
      <c r="B173" s="259"/>
      <c r="C173" s="265" t="s">
        <v>21</v>
      </c>
      <c r="D173" s="343" t="s">
        <v>12</v>
      </c>
      <c r="E173" s="344">
        <v>0.1</v>
      </c>
      <c r="F173" s="386"/>
      <c r="G173" s="403">
        <f t="shared" si="26"/>
        <v>0</v>
      </c>
      <c r="H173" s="38"/>
      <c r="I173" s="38"/>
      <c r="L173" s="326"/>
      <c r="M173" s="326"/>
      <c r="N173" s="326"/>
      <c r="O173" s="326"/>
      <c r="P173" s="326"/>
    </row>
    <row r="174" spans="2:16">
      <c r="B174" s="259"/>
      <c r="C174" s="265" t="s">
        <v>39</v>
      </c>
      <c r="D174" s="343" t="s">
        <v>10</v>
      </c>
      <c r="E174" s="344">
        <v>1</v>
      </c>
      <c r="F174" s="386"/>
      <c r="G174" s="403">
        <f t="shared" si="26"/>
        <v>0</v>
      </c>
      <c r="H174" s="38"/>
      <c r="I174" s="38"/>
      <c r="L174" s="326"/>
      <c r="M174" s="326"/>
      <c r="N174" s="326"/>
      <c r="O174" s="326"/>
      <c r="P174" s="326"/>
    </row>
    <row r="175" spans="2:16">
      <c r="B175" s="259"/>
      <c r="C175" s="265" t="s">
        <v>17</v>
      </c>
      <c r="D175" s="343" t="s">
        <v>19</v>
      </c>
      <c r="E175" s="344">
        <v>0.5</v>
      </c>
      <c r="F175" s="386"/>
      <c r="G175" s="403">
        <f t="shared" si="26"/>
        <v>0</v>
      </c>
      <c r="H175" s="38"/>
      <c r="I175" s="38"/>
      <c r="L175" s="326"/>
      <c r="M175" s="326"/>
      <c r="N175" s="326"/>
      <c r="O175" s="326"/>
      <c r="P175" s="326"/>
    </row>
    <row r="176" spans="2:16" ht="16" thickBot="1">
      <c r="B176" s="352"/>
      <c r="C176" s="347" t="s">
        <v>4</v>
      </c>
      <c r="D176" s="356"/>
      <c r="E176" s="357"/>
      <c r="F176" s="409"/>
      <c r="G176" s="410">
        <f>SUM(G167:G175)</f>
        <v>0</v>
      </c>
      <c r="H176" s="38"/>
      <c r="I176" s="38"/>
      <c r="L176" s="326"/>
      <c r="M176" s="326"/>
      <c r="N176" s="326"/>
      <c r="O176" s="326"/>
      <c r="P176" s="326"/>
    </row>
    <row r="177" spans="2:16" ht="16" thickBot="1">
      <c r="C177" s="333"/>
      <c r="D177" s="358"/>
      <c r="E177" s="359"/>
      <c r="F177" s="38"/>
      <c r="G177" s="38"/>
      <c r="H177" s="38"/>
      <c r="I177" s="38"/>
      <c r="L177" s="326"/>
      <c r="M177" s="326"/>
      <c r="N177" s="326"/>
      <c r="O177" s="326"/>
      <c r="P177" s="326"/>
    </row>
    <row r="178" spans="2:16" ht="20.5" customHeight="1">
      <c r="B178" s="355" t="s">
        <v>286</v>
      </c>
      <c r="C178" s="449" t="s">
        <v>128</v>
      </c>
      <c r="D178" s="450"/>
      <c r="E178" s="450"/>
      <c r="F178" s="451"/>
      <c r="G178" s="448" t="s">
        <v>0</v>
      </c>
      <c r="H178" s="38"/>
      <c r="I178" s="38"/>
      <c r="L178" s="326"/>
      <c r="M178" s="326"/>
      <c r="N178" s="326"/>
      <c r="O178" s="326"/>
      <c r="P178" s="326"/>
    </row>
    <row r="179" spans="2:16">
      <c r="B179" s="408" t="s">
        <v>5</v>
      </c>
      <c r="C179" s="390"/>
      <c r="D179" s="336" t="s">
        <v>0</v>
      </c>
      <c r="E179" s="336" t="s">
        <v>7</v>
      </c>
      <c r="F179" s="390" t="s">
        <v>297</v>
      </c>
      <c r="G179" s="402" t="s">
        <v>298</v>
      </c>
      <c r="H179" s="38"/>
      <c r="I179" s="38"/>
      <c r="L179" s="326"/>
      <c r="M179" s="326"/>
      <c r="N179" s="326"/>
      <c r="O179" s="326"/>
      <c r="P179" s="326"/>
    </row>
    <row r="180" spans="2:16">
      <c r="B180" s="259"/>
      <c r="C180" s="265" t="s">
        <v>136</v>
      </c>
      <c r="D180" s="343" t="s">
        <v>61</v>
      </c>
      <c r="E180" s="360">
        <v>2.46</v>
      </c>
      <c r="F180" s="386"/>
      <c r="G180" s="403">
        <f t="shared" ref="G180" si="27">+E180*F180</f>
        <v>0</v>
      </c>
      <c r="H180" s="38"/>
      <c r="I180" s="38"/>
      <c r="L180" s="326"/>
      <c r="M180" s="326"/>
      <c r="N180" s="326"/>
      <c r="O180" s="326"/>
      <c r="P180" s="326"/>
    </row>
    <row r="181" spans="2:16">
      <c r="B181" s="259"/>
      <c r="C181" s="265" t="s">
        <v>137</v>
      </c>
      <c r="D181" s="343" t="s">
        <v>61</v>
      </c>
      <c r="E181" s="360">
        <v>0.2</v>
      </c>
      <c r="F181" s="386"/>
      <c r="G181" s="403">
        <f t="shared" ref="G181:G185" si="28">+E181*F181</f>
        <v>0</v>
      </c>
      <c r="H181" s="38"/>
      <c r="I181" s="38"/>
      <c r="L181" s="326"/>
      <c r="M181" s="326"/>
      <c r="N181" s="326"/>
      <c r="O181" s="326"/>
      <c r="P181" s="326"/>
    </row>
    <row r="182" spans="2:16">
      <c r="B182" s="259"/>
      <c r="C182" s="265" t="s">
        <v>68</v>
      </c>
      <c r="D182" s="343" t="s">
        <v>10</v>
      </c>
      <c r="E182" s="360">
        <v>0.2</v>
      </c>
      <c r="F182" s="386"/>
      <c r="G182" s="403">
        <f t="shared" si="28"/>
        <v>0</v>
      </c>
      <c r="H182" s="38"/>
      <c r="I182" s="38"/>
      <c r="L182" s="326"/>
      <c r="M182" s="326"/>
      <c r="N182" s="326"/>
      <c r="O182" s="326"/>
      <c r="P182" s="326"/>
    </row>
    <row r="183" spans="2:16">
      <c r="B183" s="259"/>
      <c r="C183" s="244" t="s">
        <v>20</v>
      </c>
      <c r="D183" s="343" t="s">
        <v>10</v>
      </c>
      <c r="E183" s="360">
        <v>0.111</v>
      </c>
      <c r="F183" s="386"/>
      <c r="G183" s="403">
        <f t="shared" si="28"/>
        <v>0</v>
      </c>
      <c r="H183" s="38"/>
      <c r="I183" s="38"/>
      <c r="L183" s="326"/>
      <c r="M183" s="326"/>
      <c r="N183" s="326"/>
      <c r="O183" s="326"/>
      <c r="P183" s="326"/>
    </row>
    <row r="184" spans="2:16">
      <c r="B184" s="259"/>
      <c r="C184" s="244" t="s">
        <v>138</v>
      </c>
      <c r="D184" s="343" t="s">
        <v>91</v>
      </c>
      <c r="E184" s="360">
        <v>0.18</v>
      </c>
      <c r="F184" s="386"/>
      <c r="G184" s="403">
        <f t="shared" si="28"/>
        <v>0</v>
      </c>
      <c r="H184" s="38"/>
      <c r="I184" s="38"/>
      <c r="L184" s="326"/>
      <c r="M184" s="326"/>
      <c r="N184" s="326"/>
      <c r="O184" s="326"/>
      <c r="P184" s="326"/>
    </row>
    <row r="185" spans="2:16">
      <c r="B185" s="259"/>
      <c r="C185" s="244" t="s">
        <v>135</v>
      </c>
      <c r="D185" s="343" t="s">
        <v>91</v>
      </c>
      <c r="E185" s="360">
        <v>8.3000000000000004E-2</v>
      </c>
      <c r="F185" s="386"/>
      <c r="G185" s="403">
        <f t="shared" si="28"/>
        <v>0</v>
      </c>
      <c r="H185" s="38"/>
      <c r="I185" s="38"/>
      <c r="L185" s="326"/>
      <c r="M185" s="326"/>
      <c r="N185" s="326"/>
      <c r="O185" s="326"/>
      <c r="P185" s="326"/>
    </row>
    <row r="186" spans="2:16" ht="16" thickBot="1">
      <c r="B186" s="352"/>
      <c r="C186" s="347" t="s">
        <v>4</v>
      </c>
      <c r="D186" s="356"/>
      <c r="E186" s="357"/>
      <c r="F186" s="409"/>
      <c r="G186" s="410">
        <f>SUM(G180:G185)</f>
        <v>0</v>
      </c>
      <c r="H186" s="38"/>
      <c r="I186" s="38"/>
      <c r="L186" s="326"/>
      <c r="M186" s="326"/>
      <c r="N186" s="326"/>
      <c r="O186" s="326"/>
      <c r="P186" s="326"/>
    </row>
    <row r="187" spans="2:16" s="47" customFormat="1" ht="16" thickBot="1">
      <c r="C187" s="257"/>
      <c r="D187" s="396"/>
      <c r="E187" s="397"/>
      <c r="F187" s="50"/>
      <c r="G187" s="395"/>
      <c r="H187" s="48"/>
      <c r="I187" s="48"/>
      <c r="J187" s="48"/>
      <c r="K187" s="48"/>
    </row>
    <row r="188" spans="2:16" ht="18" customHeight="1">
      <c r="B188" s="229" t="s">
        <v>287</v>
      </c>
      <c r="C188" s="465" t="s">
        <v>288</v>
      </c>
      <c r="D188" s="466"/>
      <c r="E188" s="466"/>
      <c r="F188" s="467"/>
      <c r="G188" s="464" t="s">
        <v>0</v>
      </c>
      <c r="H188" s="361"/>
      <c r="I188" s="38"/>
      <c r="L188" s="326"/>
      <c r="M188" s="326"/>
      <c r="N188" s="326"/>
      <c r="O188" s="326"/>
      <c r="P188" s="326"/>
    </row>
    <row r="189" spans="2:16">
      <c r="B189" s="408" t="s">
        <v>5</v>
      </c>
      <c r="C189" s="390"/>
      <c r="D189" s="336" t="s">
        <v>0</v>
      </c>
      <c r="E189" s="336" t="s">
        <v>7</v>
      </c>
      <c r="F189" s="390" t="s">
        <v>297</v>
      </c>
      <c r="G189" s="402" t="s">
        <v>298</v>
      </c>
      <c r="H189" s="38"/>
      <c r="I189" s="38"/>
      <c r="L189" s="326"/>
      <c r="M189" s="326"/>
      <c r="N189" s="326"/>
      <c r="O189" s="326"/>
      <c r="P189" s="326"/>
    </row>
    <row r="190" spans="2:16">
      <c r="B190" s="259"/>
      <c r="C190" s="216" t="s">
        <v>54</v>
      </c>
      <c r="D190" s="343" t="s">
        <v>73</v>
      </c>
      <c r="E190" s="360">
        <v>3.8000000000000003</v>
      </c>
      <c r="F190" s="386"/>
      <c r="G190" s="403">
        <f t="shared" ref="G190" si="29">+E190*F190</f>
        <v>0</v>
      </c>
      <c r="H190" s="38"/>
      <c r="I190" s="38"/>
      <c r="L190" s="326"/>
      <c r="M190" s="326"/>
      <c r="N190" s="326"/>
      <c r="O190" s="326"/>
      <c r="P190" s="326"/>
    </row>
    <row r="191" spans="2:16">
      <c r="B191" s="259"/>
      <c r="C191" s="216" t="s">
        <v>28</v>
      </c>
      <c r="D191" s="343" t="s">
        <v>132</v>
      </c>
      <c r="E191" s="360">
        <v>1</v>
      </c>
      <c r="F191" s="386"/>
      <c r="G191" s="403">
        <f t="shared" ref="G191" si="30">+E191*F191</f>
        <v>0</v>
      </c>
      <c r="H191" s="38"/>
      <c r="I191" s="38"/>
      <c r="L191" s="326"/>
      <c r="M191" s="326"/>
      <c r="N191" s="326"/>
      <c r="O191" s="326"/>
      <c r="P191" s="326"/>
    </row>
    <row r="192" spans="2:16" ht="16" thickBot="1">
      <c r="B192" s="352"/>
      <c r="C192" s="347" t="s">
        <v>4</v>
      </c>
      <c r="D192" s="356"/>
      <c r="E192" s="357"/>
      <c r="F192" s="409"/>
      <c r="G192" s="410">
        <f>SUM(G190:G191)</f>
        <v>0</v>
      </c>
      <c r="J192" s="46"/>
    </row>
    <row r="193" spans="2:16" ht="16" thickBot="1">
      <c r="B193" s="43"/>
      <c r="C193" s="398"/>
      <c r="D193" s="399"/>
      <c r="E193" s="400"/>
      <c r="F193" s="333"/>
      <c r="G193" s="267"/>
      <c r="J193" s="46"/>
    </row>
    <row r="194" spans="2:16" ht="24.5" customHeight="1">
      <c r="B194" s="229">
        <v>4</v>
      </c>
      <c r="C194" s="445" t="s">
        <v>289</v>
      </c>
      <c r="D194" s="446"/>
      <c r="E194" s="446"/>
      <c r="F194" s="447"/>
      <c r="G194" s="444" t="s">
        <v>0</v>
      </c>
      <c r="J194" s="46"/>
    </row>
    <row r="195" spans="2:16">
      <c r="B195" s="417" t="s">
        <v>5</v>
      </c>
      <c r="C195" s="385" t="s">
        <v>6</v>
      </c>
      <c r="D195" s="336" t="s">
        <v>0</v>
      </c>
      <c r="E195" s="336" t="s">
        <v>7</v>
      </c>
      <c r="F195" s="390" t="s">
        <v>297</v>
      </c>
      <c r="G195" s="402" t="s">
        <v>298</v>
      </c>
      <c r="J195" s="46"/>
    </row>
    <row r="196" spans="2:16">
      <c r="B196" s="258" t="s">
        <v>279</v>
      </c>
      <c r="C196" s="362" t="s">
        <v>72</v>
      </c>
      <c r="D196" s="245" t="s">
        <v>73</v>
      </c>
      <c r="E196" s="415">
        <v>16</v>
      </c>
      <c r="F196" s="388">
        <f>+G136</f>
        <v>0</v>
      </c>
      <c r="G196" s="403">
        <f t="shared" ref="G196" si="31">+E196*F196</f>
        <v>0</v>
      </c>
      <c r="H196" s="38"/>
      <c r="I196" s="38"/>
      <c r="N196" s="326"/>
      <c r="O196" s="326"/>
      <c r="P196" s="326"/>
    </row>
    <row r="197" spans="2:16" ht="21.5" customHeight="1">
      <c r="B197" s="255" t="s">
        <v>265</v>
      </c>
      <c r="C197" s="362" t="s">
        <v>94</v>
      </c>
      <c r="D197" s="254" t="s">
        <v>73</v>
      </c>
      <c r="E197" s="416">
        <v>4</v>
      </c>
      <c r="F197" s="388">
        <f>+G24</f>
        <v>0</v>
      </c>
      <c r="G197" s="403">
        <f t="shared" ref="G197:G205" si="32">+E197*F197</f>
        <v>0</v>
      </c>
      <c r="H197" s="38"/>
      <c r="I197" s="38"/>
      <c r="N197" s="326"/>
      <c r="O197" s="326"/>
      <c r="P197" s="326"/>
    </row>
    <row r="198" spans="2:16">
      <c r="B198" s="258" t="s">
        <v>281</v>
      </c>
      <c r="C198" s="362" t="s">
        <v>106</v>
      </c>
      <c r="D198" s="245" t="s">
        <v>3</v>
      </c>
      <c r="E198" s="415">
        <f>1.9*1.9*3.9+(0.12*0.1*(1.62*4))</f>
        <v>14.156759999999998</v>
      </c>
      <c r="F198" s="388">
        <f>+G143</f>
        <v>0</v>
      </c>
      <c r="G198" s="403">
        <f t="shared" si="32"/>
        <v>0</v>
      </c>
      <c r="H198" s="38"/>
      <c r="I198" s="38"/>
      <c r="N198" s="326"/>
      <c r="O198" s="326"/>
      <c r="P198" s="326"/>
    </row>
    <row r="199" spans="2:16">
      <c r="B199" s="258" t="s">
        <v>271</v>
      </c>
      <c r="C199" s="362" t="s">
        <v>75</v>
      </c>
      <c r="D199" s="245" t="s">
        <v>3</v>
      </c>
      <c r="E199" s="415">
        <f>1.9*1.9*3.9+(0.12*0.1*(1.62*4))</f>
        <v>14.156759999999998</v>
      </c>
      <c r="F199" s="388">
        <f>+G72</f>
        <v>0</v>
      </c>
      <c r="G199" s="403">
        <f t="shared" si="32"/>
        <v>0</v>
      </c>
      <c r="H199" s="38"/>
      <c r="I199" s="38"/>
      <c r="N199" s="326"/>
      <c r="O199" s="326"/>
      <c r="P199" s="326"/>
    </row>
    <row r="200" spans="2:16">
      <c r="B200" s="255" t="s">
        <v>277</v>
      </c>
      <c r="C200" s="362" t="s">
        <v>139</v>
      </c>
      <c r="D200" s="245" t="s">
        <v>3</v>
      </c>
      <c r="E200" s="415">
        <f>1.5*1.5*0.2+(0.12*(1.62*4)*0.1)</f>
        <v>0.52776000000000001</v>
      </c>
      <c r="F200" s="388">
        <f>+G114</f>
        <v>0</v>
      </c>
      <c r="G200" s="403">
        <f t="shared" si="32"/>
        <v>0</v>
      </c>
      <c r="H200" s="38"/>
      <c r="I200" s="38"/>
      <c r="N200" s="326"/>
      <c r="O200" s="326"/>
      <c r="P200" s="326"/>
    </row>
    <row r="201" spans="2:16">
      <c r="B201" s="258" t="s">
        <v>283</v>
      </c>
      <c r="C201" s="362" t="s">
        <v>76</v>
      </c>
      <c r="D201" s="245" t="s">
        <v>2</v>
      </c>
      <c r="E201" s="415">
        <f>(1.9*3.8)+(1.5*3.8)*2</f>
        <v>18.619999999999997</v>
      </c>
      <c r="F201" s="388">
        <f>+G155</f>
        <v>0</v>
      </c>
      <c r="G201" s="403">
        <f t="shared" si="32"/>
        <v>0</v>
      </c>
      <c r="H201" s="38"/>
      <c r="I201" s="38"/>
      <c r="N201" s="326"/>
      <c r="O201" s="326"/>
      <c r="P201" s="326"/>
    </row>
    <row r="202" spans="2:16">
      <c r="B202" s="255" t="s">
        <v>284</v>
      </c>
      <c r="C202" s="362" t="s">
        <v>104</v>
      </c>
      <c r="D202" s="245" t="s">
        <v>61</v>
      </c>
      <c r="E202" s="415">
        <v>307.3</v>
      </c>
      <c r="F202" s="388">
        <f>+G163</f>
        <v>0</v>
      </c>
      <c r="G202" s="403">
        <f t="shared" si="32"/>
        <v>0</v>
      </c>
      <c r="J202" s="46"/>
    </row>
    <row r="203" spans="2:16">
      <c r="B203" s="258" t="s">
        <v>285</v>
      </c>
      <c r="C203" s="362" t="s">
        <v>101</v>
      </c>
      <c r="D203" s="245" t="s">
        <v>3</v>
      </c>
      <c r="E203" s="415">
        <v>5.42</v>
      </c>
      <c r="F203" s="388">
        <f>+G176</f>
        <v>0</v>
      </c>
      <c r="G203" s="403">
        <f t="shared" si="32"/>
        <v>0</v>
      </c>
      <c r="H203" s="38"/>
      <c r="I203" s="38"/>
      <c r="N203" s="326"/>
      <c r="O203" s="326"/>
      <c r="P203" s="326"/>
    </row>
    <row r="204" spans="2:16">
      <c r="B204" s="255" t="s">
        <v>286</v>
      </c>
      <c r="C204" s="362" t="s">
        <v>128</v>
      </c>
      <c r="D204" s="245" t="s">
        <v>77</v>
      </c>
      <c r="E204" s="415">
        <f>3.5/0.5</f>
        <v>7</v>
      </c>
      <c r="F204" s="388">
        <f>+G186</f>
        <v>0</v>
      </c>
      <c r="G204" s="403">
        <f t="shared" si="32"/>
        <v>0</v>
      </c>
      <c r="H204" s="38"/>
      <c r="I204" s="38"/>
      <c r="N204" s="326"/>
      <c r="O204" s="326"/>
      <c r="P204" s="326"/>
    </row>
    <row r="205" spans="2:16">
      <c r="B205" s="258" t="s">
        <v>287</v>
      </c>
      <c r="C205" s="362" t="s">
        <v>129</v>
      </c>
      <c r="D205" s="245" t="s">
        <v>77</v>
      </c>
      <c r="E205" s="415">
        <v>1</v>
      </c>
      <c r="F205" s="388">
        <f>+G192</f>
        <v>0</v>
      </c>
      <c r="G205" s="403">
        <f t="shared" si="32"/>
        <v>0</v>
      </c>
      <c r="H205" s="38"/>
      <c r="I205" s="38"/>
      <c r="N205" s="326"/>
      <c r="O205" s="326"/>
      <c r="P205" s="326"/>
    </row>
    <row r="206" spans="2:16" ht="16" thickBot="1">
      <c r="B206" s="331"/>
      <c r="C206" s="347" t="s">
        <v>4</v>
      </c>
      <c r="D206" s="347"/>
      <c r="E206" s="347"/>
      <c r="F206" s="409"/>
      <c r="G206" s="410">
        <f>SUM(G196:G205)</f>
        <v>0</v>
      </c>
      <c r="H206" s="38"/>
      <c r="I206" s="38"/>
      <c r="N206" s="326"/>
      <c r="O206" s="326"/>
      <c r="P206" s="326"/>
    </row>
    <row r="207" spans="2:16" ht="16" thickBot="1">
      <c r="B207" s="333"/>
      <c r="C207" s="333"/>
      <c r="D207" s="333"/>
      <c r="E207" s="333"/>
      <c r="G207" s="46"/>
      <c r="H207" s="38"/>
      <c r="I207" s="38"/>
      <c r="N207" s="326"/>
      <c r="O207" s="326"/>
      <c r="P207" s="326"/>
    </row>
    <row r="208" spans="2:16" ht="24.5" customHeight="1">
      <c r="B208" s="229">
        <v>5</v>
      </c>
      <c r="C208" s="469" t="s">
        <v>290</v>
      </c>
      <c r="D208" s="470"/>
      <c r="E208" s="470"/>
      <c r="F208" s="471"/>
      <c r="G208" s="468" t="s">
        <v>0</v>
      </c>
      <c r="H208" s="46"/>
      <c r="I208" s="38"/>
      <c r="O208" s="326"/>
      <c r="P208" s="326"/>
    </row>
    <row r="209" spans="2:16">
      <c r="B209" s="408" t="s">
        <v>5</v>
      </c>
      <c r="C209" s="390" t="s">
        <v>6</v>
      </c>
      <c r="D209" s="390" t="s">
        <v>0</v>
      </c>
      <c r="E209" s="390" t="s">
        <v>7</v>
      </c>
      <c r="F209" s="390" t="s">
        <v>297</v>
      </c>
      <c r="G209" s="402" t="s">
        <v>298</v>
      </c>
      <c r="H209" s="46"/>
      <c r="I209" s="38"/>
      <c r="O209" s="326"/>
      <c r="P209" s="326"/>
    </row>
    <row r="210" spans="2:16">
      <c r="B210" s="223" t="s">
        <v>276</v>
      </c>
      <c r="C210" s="363" t="s">
        <v>97</v>
      </c>
      <c r="D210" s="364" t="s">
        <v>27</v>
      </c>
      <c r="E210" s="411">
        <v>1</v>
      </c>
      <c r="F210" s="388">
        <f>+G107</f>
        <v>0</v>
      </c>
      <c r="G210" s="403">
        <f t="shared" ref="G210" si="33">+E210*F210</f>
        <v>0</v>
      </c>
      <c r="H210" s="46"/>
      <c r="I210" s="38"/>
      <c r="O210" s="326"/>
      <c r="P210" s="326"/>
    </row>
    <row r="211" spans="2:16">
      <c r="B211" s="259"/>
      <c r="C211" s="363" t="s">
        <v>157</v>
      </c>
      <c r="D211" s="364" t="s">
        <v>19</v>
      </c>
      <c r="E211" s="412">
        <v>2</v>
      </c>
      <c r="F211" s="388">
        <f t="shared" ref="F211:F216" si="34">+G151</f>
        <v>0</v>
      </c>
      <c r="G211" s="403">
        <f t="shared" ref="G211:G216" si="35">+E211*F211</f>
        <v>0</v>
      </c>
      <c r="H211" s="46"/>
      <c r="I211" s="38"/>
      <c r="O211" s="326"/>
      <c r="P211" s="326"/>
    </row>
    <row r="212" spans="2:16">
      <c r="B212" s="259"/>
      <c r="C212" s="363" t="s">
        <v>142</v>
      </c>
      <c r="D212" s="364" t="s">
        <v>8</v>
      </c>
      <c r="E212" s="412">
        <v>0.25</v>
      </c>
      <c r="F212" s="388">
        <f t="shared" si="34"/>
        <v>0</v>
      </c>
      <c r="G212" s="403">
        <f t="shared" si="35"/>
        <v>0</v>
      </c>
      <c r="J212" s="46"/>
    </row>
    <row r="213" spans="2:16">
      <c r="B213" s="259"/>
      <c r="C213" s="363" t="s">
        <v>53</v>
      </c>
      <c r="D213" s="364" t="s">
        <v>8</v>
      </c>
      <c r="E213" s="412">
        <v>0.25</v>
      </c>
      <c r="F213" s="388">
        <f t="shared" si="34"/>
        <v>0</v>
      </c>
      <c r="G213" s="403">
        <f t="shared" si="35"/>
        <v>0</v>
      </c>
      <c r="J213" s="46"/>
    </row>
    <row r="214" spans="2:16">
      <c r="B214" s="259"/>
      <c r="C214" s="363" t="s">
        <v>144</v>
      </c>
      <c r="D214" s="364" t="s">
        <v>36</v>
      </c>
      <c r="E214" s="413">
        <v>4.0000000000000001E-3</v>
      </c>
      <c r="F214" s="388">
        <f t="shared" si="34"/>
        <v>0</v>
      </c>
      <c r="G214" s="403">
        <f t="shared" si="35"/>
        <v>0</v>
      </c>
      <c r="J214" s="46"/>
    </row>
    <row r="215" spans="2:16" ht="20.5" customHeight="1">
      <c r="B215" s="259"/>
      <c r="C215" s="363" t="s">
        <v>33</v>
      </c>
      <c r="D215" s="364" t="s">
        <v>10</v>
      </c>
      <c r="E215" s="411">
        <v>1</v>
      </c>
      <c r="F215" s="388"/>
      <c r="G215" s="403">
        <f t="shared" si="35"/>
        <v>0</v>
      </c>
      <c r="J215" s="46"/>
    </row>
    <row r="216" spans="2:16" ht="20.5" customHeight="1">
      <c r="B216" s="259"/>
      <c r="C216" s="363" t="s">
        <v>21</v>
      </c>
      <c r="D216" s="364" t="s">
        <v>143</v>
      </c>
      <c r="E216" s="414">
        <v>0.1</v>
      </c>
      <c r="F216" s="388">
        <f t="shared" si="34"/>
        <v>0</v>
      </c>
      <c r="G216" s="403">
        <f t="shared" si="35"/>
        <v>0</v>
      </c>
      <c r="J216" s="46"/>
    </row>
    <row r="217" spans="2:16" ht="17.5" customHeight="1" thickBot="1">
      <c r="B217" s="331"/>
      <c r="C217" s="347" t="s">
        <v>4</v>
      </c>
      <c r="D217" s="347"/>
      <c r="E217" s="347"/>
      <c r="F217" s="409"/>
      <c r="G217" s="410">
        <f>SUM(G210:G216)</f>
        <v>0</v>
      </c>
      <c r="H217" s="46"/>
      <c r="I217" s="38"/>
      <c r="O217" s="326"/>
      <c r="P217" s="326"/>
    </row>
    <row r="218" spans="2:16" ht="16" thickBot="1">
      <c r="B218" s="333"/>
      <c r="C218" s="333"/>
      <c r="D218" s="333"/>
      <c r="E218" s="333"/>
      <c r="F218" s="327"/>
      <c r="G218" s="326"/>
      <c r="H218" s="46"/>
      <c r="I218" s="38"/>
      <c r="O218" s="326"/>
      <c r="P218" s="326"/>
    </row>
    <row r="219" spans="2:16" ht="24" customHeight="1">
      <c r="B219" s="229">
        <v>6</v>
      </c>
      <c r="C219" s="437" t="s">
        <v>237</v>
      </c>
      <c r="D219" s="438"/>
      <c r="E219" s="438"/>
      <c r="F219" s="439"/>
      <c r="G219" s="436" t="s">
        <v>18</v>
      </c>
      <c r="H219" s="38"/>
      <c r="I219" s="38"/>
      <c r="N219" s="326"/>
      <c r="O219" s="326"/>
      <c r="P219" s="326"/>
    </row>
    <row r="220" spans="2:16">
      <c r="B220" s="408" t="s">
        <v>5</v>
      </c>
      <c r="C220" s="390" t="s">
        <v>6</v>
      </c>
      <c r="D220" s="390" t="s">
        <v>0</v>
      </c>
      <c r="E220" s="390" t="s">
        <v>7</v>
      </c>
      <c r="F220" s="390" t="s">
        <v>297</v>
      </c>
      <c r="G220" s="402" t="s">
        <v>298</v>
      </c>
      <c r="H220" s="38"/>
      <c r="I220" s="38"/>
      <c r="N220" s="326"/>
      <c r="O220" s="326"/>
      <c r="P220" s="326"/>
    </row>
    <row r="221" spans="2:16" ht="21.65" customHeight="1">
      <c r="B221" s="259"/>
      <c r="C221" s="365" t="s">
        <v>56</v>
      </c>
      <c r="D221" s="251" t="s">
        <v>2</v>
      </c>
      <c r="E221" s="268">
        <v>1</v>
      </c>
      <c r="F221" s="388"/>
      <c r="G221" s="403">
        <f t="shared" ref="G221" si="36">+E221*F221</f>
        <v>0</v>
      </c>
      <c r="H221" s="38"/>
      <c r="I221" s="38"/>
      <c r="N221" s="326"/>
      <c r="O221" s="326"/>
      <c r="P221" s="326"/>
    </row>
    <row r="222" spans="2:16" ht="24" customHeight="1">
      <c r="B222" s="259"/>
      <c r="C222" s="365" t="s">
        <v>49</v>
      </c>
      <c r="D222" s="251" t="s">
        <v>3</v>
      </c>
      <c r="E222" s="268">
        <v>0.1</v>
      </c>
      <c r="F222" s="388"/>
      <c r="G222" s="403">
        <f t="shared" ref="G222:G223" si="37">+E222*F222</f>
        <v>0</v>
      </c>
      <c r="H222" s="38"/>
      <c r="I222" s="38"/>
      <c r="N222" s="326"/>
      <c r="O222" s="326"/>
      <c r="P222" s="326"/>
    </row>
    <row r="223" spans="2:16">
      <c r="B223" s="259"/>
      <c r="C223" s="365" t="s">
        <v>48</v>
      </c>
      <c r="D223" s="251" t="s">
        <v>60</v>
      </c>
      <c r="E223" s="268">
        <v>0.7</v>
      </c>
      <c r="F223" s="388"/>
      <c r="G223" s="403">
        <f t="shared" si="37"/>
        <v>0</v>
      </c>
      <c r="H223" s="38"/>
      <c r="I223" s="38"/>
      <c r="N223" s="326"/>
      <c r="O223" s="326"/>
      <c r="P223" s="326"/>
    </row>
    <row r="224" spans="2:16">
      <c r="B224" s="259"/>
      <c r="C224" s="365" t="s">
        <v>255</v>
      </c>
      <c r="D224" s="251" t="s">
        <v>64</v>
      </c>
      <c r="E224" s="268">
        <v>8</v>
      </c>
      <c r="F224" s="388"/>
      <c r="G224" s="403">
        <f t="shared" ref="G224:G231" si="38">+E224*F224</f>
        <v>0</v>
      </c>
      <c r="H224" s="38"/>
      <c r="I224" s="38"/>
      <c r="N224" s="326"/>
      <c r="O224" s="326"/>
      <c r="P224" s="326"/>
    </row>
    <row r="225" spans="2:19">
      <c r="B225" s="259"/>
      <c r="C225" s="365" t="s">
        <v>52</v>
      </c>
      <c r="D225" s="251" t="s">
        <v>9</v>
      </c>
      <c r="E225" s="268">
        <v>0.3</v>
      </c>
      <c r="F225" s="388"/>
      <c r="G225" s="403">
        <f t="shared" si="38"/>
        <v>0</v>
      </c>
      <c r="J225" s="46"/>
    </row>
    <row r="226" spans="2:19" ht="23.25" customHeight="1">
      <c r="B226" s="259"/>
      <c r="C226" s="365" t="s">
        <v>256</v>
      </c>
      <c r="D226" s="251" t="s">
        <v>61</v>
      </c>
      <c r="E226" s="268">
        <v>0.3</v>
      </c>
      <c r="F226" s="388"/>
      <c r="G226" s="403">
        <f t="shared" si="38"/>
        <v>0</v>
      </c>
      <c r="H226" s="366"/>
    </row>
    <row r="227" spans="2:19">
      <c r="B227" s="259"/>
      <c r="C227" s="365" t="s">
        <v>45</v>
      </c>
      <c r="D227" s="251" t="s">
        <v>19</v>
      </c>
      <c r="E227" s="268">
        <v>0.5</v>
      </c>
      <c r="F227" s="388"/>
      <c r="G227" s="403">
        <f t="shared" si="38"/>
        <v>0</v>
      </c>
      <c r="H227" s="367"/>
      <c r="I227" s="367"/>
      <c r="J227" s="367"/>
      <c r="K227" s="367"/>
      <c r="O227" s="326"/>
      <c r="P227" s="326"/>
    </row>
    <row r="228" spans="2:19">
      <c r="B228" s="259"/>
      <c r="C228" s="365" t="s">
        <v>257</v>
      </c>
      <c r="D228" s="266" t="s">
        <v>3</v>
      </c>
      <c r="E228" s="268">
        <v>7.0000000000000007E-2</v>
      </c>
      <c r="F228" s="388"/>
      <c r="G228" s="403">
        <f t="shared" si="38"/>
        <v>0</v>
      </c>
      <c r="H228" s="38"/>
      <c r="I228" s="38"/>
      <c r="K228" s="49"/>
      <c r="O228" s="326"/>
      <c r="P228" s="326"/>
    </row>
    <row r="229" spans="2:19" ht="22" customHeight="1">
      <c r="B229" s="259"/>
      <c r="C229" s="365" t="s">
        <v>31</v>
      </c>
      <c r="D229" s="266" t="s">
        <v>103</v>
      </c>
      <c r="E229" s="268">
        <v>1</v>
      </c>
      <c r="F229" s="388"/>
      <c r="G229" s="403">
        <f t="shared" si="38"/>
        <v>0</v>
      </c>
      <c r="H229" s="38"/>
      <c r="I229" s="38"/>
      <c r="K229" s="49"/>
      <c r="O229" s="326"/>
      <c r="P229" s="326"/>
    </row>
    <row r="230" spans="2:19">
      <c r="B230" s="259"/>
      <c r="C230" s="365" t="s">
        <v>21</v>
      </c>
      <c r="D230" s="266" t="s">
        <v>12</v>
      </c>
      <c r="E230" s="268">
        <v>0.1</v>
      </c>
      <c r="F230" s="388"/>
      <c r="G230" s="403">
        <f t="shared" si="38"/>
        <v>0</v>
      </c>
      <c r="H230" s="38"/>
      <c r="I230" s="38"/>
      <c r="K230" s="49"/>
      <c r="O230" s="326"/>
      <c r="P230" s="326"/>
    </row>
    <row r="231" spans="2:19">
      <c r="B231" s="259"/>
      <c r="C231" s="365" t="s">
        <v>14</v>
      </c>
      <c r="D231" s="266" t="s">
        <v>103</v>
      </c>
      <c r="E231" s="268">
        <v>1</v>
      </c>
      <c r="F231" s="388"/>
      <c r="G231" s="403">
        <f t="shared" si="38"/>
        <v>0</v>
      </c>
      <c r="H231" s="38"/>
      <c r="I231" s="38"/>
      <c r="K231" s="49"/>
      <c r="O231" s="326"/>
      <c r="P231" s="326"/>
    </row>
    <row r="232" spans="2:19" ht="16" thickBot="1">
      <c r="B232" s="331"/>
      <c r="C232" s="347" t="s">
        <v>4</v>
      </c>
      <c r="D232" s="347"/>
      <c r="E232" s="347"/>
      <c r="F232" s="409"/>
      <c r="G232" s="410">
        <f>SUM(G221:G231)</f>
        <v>0</v>
      </c>
      <c r="H232" s="46"/>
      <c r="I232" s="38"/>
      <c r="O232" s="326"/>
      <c r="P232" s="326"/>
    </row>
    <row r="233" spans="2:19" ht="16" thickBot="1">
      <c r="F233" s="327"/>
      <c r="G233" s="326"/>
      <c r="H233" s="38"/>
      <c r="I233" s="38"/>
      <c r="O233" s="326"/>
      <c r="P233" s="326"/>
    </row>
    <row r="234" spans="2:19" ht="21.5" customHeight="1">
      <c r="B234" s="229">
        <v>7</v>
      </c>
      <c r="C234" s="437" t="s">
        <v>258</v>
      </c>
      <c r="D234" s="438"/>
      <c r="E234" s="438"/>
      <c r="F234" s="439"/>
      <c r="G234" s="436" t="s">
        <v>18</v>
      </c>
      <c r="H234" s="326"/>
      <c r="J234" s="326"/>
      <c r="K234" s="326"/>
      <c r="L234" s="368"/>
      <c r="M234" s="368"/>
      <c r="N234" s="368"/>
      <c r="O234" s="368"/>
      <c r="P234" s="368"/>
      <c r="Q234" s="368"/>
      <c r="R234" s="369"/>
      <c r="S234" s="369"/>
    </row>
    <row r="235" spans="2:19" ht="14.25" customHeight="1">
      <c r="B235" s="408" t="s">
        <v>5</v>
      </c>
      <c r="C235" s="390" t="s">
        <v>6</v>
      </c>
      <c r="D235" s="390" t="s">
        <v>0</v>
      </c>
      <c r="E235" s="390" t="s">
        <v>7</v>
      </c>
      <c r="F235" s="390" t="s">
        <v>297</v>
      </c>
      <c r="G235" s="402" t="s">
        <v>298</v>
      </c>
      <c r="H235" s="366"/>
    </row>
    <row r="236" spans="2:19">
      <c r="B236" s="259"/>
      <c r="C236" s="337" t="s">
        <v>57</v>
      </c>
      <c r="D236" s="266" t="s">
        <v>3</v>
      </c>
      <c r="E236" s="268">
        <v>0.06</v>
      </c>
      <c r="F236" s="388"/>
      <c r="G236" s="403">
        <f t="shared" ref="G236" si="39">+E236*F236</f>
        <v>0</v>
      </c>
      <c r="H236" s="326"/>
      <c r="I236" s="370"/>
      <c r="J236" s="370"/>
      <c r="K236" s="370"/>
      <c r="L236" s="370"/>
      <c r="M236" s="370"/>
      <c r="N236" s="370"/>
      <c r="O236" s="369"/>
      <c r="P236" s="369"/>
    </row>
    <row r="237" spans="2:19" ht="19" customHeight="1">
      <c r="B237" s="259"/>
      <c r="C237" s="337" t="s">
        <v>44</v>
      </c>
      <c r="D237" s="266" t="s">
        <v>3</v>
      </c>
      <c r="E237" s="268">
        <v>0.03</v>
      </c>
      <c r="F237" s="388"/>
      <c r="G237" s="403">
        <f t="shared" ref="G237:G240" si="40">+E237*F237</f>
        <v>0</v>
      </c>
      <c r="H237" s="326"/>
      <c r="I237" s="371"/>
      <c r="J237" s="371"/>
      <c r="K237" s="371"/>
      <c r="L237" s="371"/>
      <c r="M237" s="371"/>
      <c r="N237" s="371"/>
      <c r="O237" s="369"/>
      <c r="P237" s="369"/>
    </row>
    <row r="238" spans="2:19">
      <c r="B238" s="259"/>
      <c r="C238" s="337" t="s">
        <v>51</v>
      </c>
      <c r="D238" s="266" t="s">
        <v>2</v>
      </c>
      <c r="E238" s="268">
        <v>1</v>
      </c>
      <c r="F238" s="388"/>
      <c r="G238" s="403">
        <f t="shared" si="40"/>
        <v>0</v>
      </c>
      <c r="H238" s="326"/>
      <c r="I238" s="369"/>
      <c r="J238" s="372"/>
      <c r="K238" s="372"/>
      <c r="L238" s="372"/>
      <c r="M238" s="372"/>
      <c r="N238" s="373"/>
      <c r="O238" s="369"/>
      <c r="P238" s="369"/>
    </row>
    <row r="239" spans="2:19">
      <c r="B239" s="259"/>
      <c r="C239" s="337" t="s">
        <v>40</v>
      </c>
      <c r="D239" s="266" t="s">
        <v>132</v>
      </c>
      <c r="E239" s="268">
        <v>1</v>
      </c>
      <c r="F239" s="388"/>
      <c r="G239" s="403">
        <f t="shared" si="40"/>
        <v>0</v>
      </c>
      <c r="H239" s="326"/>
      <c r="I239" s="369"/>
      <c r="J239" s="372"/>
      <c r="K239" s="372"/>
      <c r="L239" s="372"/>
      <c r="M239" s="372"/>
      <c r="N239" s="373"/>
      <c r="O239" s="369"/>
      <c r="P239" s="369"/>
    </row>
    <row r="240" spans="2:19">
      <c r="B240" s="259"/>
      <c r="C240" s="337" t="s">
        <v>259</v>
      </c>
      <c r="D240" s="266" t="s">
        <v>12</v>
      </c>
      <c r="E240" s="268">
        <v>0.05</v>
      </c>
      <c r="F240" s="388"/>
      <c r="G240" s="403">
        <f t="shared" si="40"/>
        <v>0</v>
      </c>
      <c r="H240" s="326"/>
      <c r="J240" s="28"/>
      <c r="K240" s="28"/>
      <c r="L240" s="28"/>
      <c r="M240" s="372"/>
      <c r="N240" s="373"/>
      <c r="O240" s="369"/>
      <c r="P240" s="369"/>
    </row>
    <row r="241" spans="2:28" ht="16" thickBot="1">
      <c r="B241" s="331"/>
      <c r="C241" s="347" t="s">
        <v>4</v>
      </c>
      <c r="D241" s="347"/>
      <c r="E241" s="347"/>
      <c r="F241" s="409"/>
      <c r="G241" s="410">
        <f>SUM(G236:G240)</f>
        <v>0</v>
      </c>
      <c r="H241" s="326"/>
      <c r="I241" s="369"/>
      <c r="J241" s="369"/>
      <c r="K241" s="369"/>
      <c r="L241" s="369"/>
      <c r="M241" s="369"/>
      <c r="N241" s="369"/>
      <c r="O241" s="369"/>
      <c r="P241" s="369"/>
      <c r="S241" s="375"/>
    </row>
    <row r="242" spans="2:28" s="47" customFormat="1" ht="16" thickBot="1">
      <c r="B242" s="257"/>
      <c r="C242" s="257"/>
      <c r="D242" s="257"/>
      <c r="E242" s="257"/>
      <c r="I242" s="220"/>
      <c r="J242" s="220"/>
      <c r="K242" s="220"/>
      <c r="L242" s="220"/>
      <c r="M242" s="220"/>
      <c r="N242" s="220"/>
      <c r="O242" s="220"/>
      <c r="P242" s="220"/>
      <c r="S242" s="401"/>
    </row>
    <row r="243" spans="2:28" ht="23" customHeight="1">
      <c r="B243" s="229">
        <v>8</v>
      </c>
      <c r="C243" s="437" t="s">
        <v>305</v>
      </c>
      <c r="D243" s="438"/>
      <c r="E243" s="438"/>
      <c r="F243" s="439"/>
      <c r="G243" s="436" t="s">
        <v>304</v>
      </c>
      <c r="H243" s="326"/>
      <c r="I243" s="369"/>
      <c r="J243" s="369"/>
      <c r="K243" s="369"/>
      <c r="L243" s="369"/>
      <c r="M243" s="369"/>
      <c r="N243" s="369"/>
      <c r="O243" s="369"/>
      <c r="P243" s="369"/>
      <c r="S243" s="375"/>
    </row>
    <row r="244" spans="2:28">
      <c r="B244" s="408" t="s">
        <v>5</v>
      </c>
      <c r="C244" s="390" t="s">
        <v>6</v>
      </c>
      <c r="D244" s="390" t="s">
        <v>0</v>
      </c>
      <c r="E244" s="390" t="s">
        <v>7</v>
      </c>
      <c r="F244" s="390" t="s">
        <v>297</v>
      </c>
      <c r="G244" s="402" t="s">
        <v>298</v>
      </c>
      <c r="H244" s="326"/>
      <c r="I244" s="369"/>
      <c r="J244" s="369"/>
      <c r="K244" s="369"/>
      <c r="L244" s="369"/>
      <c r="M244" s="369"/>
      <c r="N244" s="369"/>
      <c r="O244" s="369"/>
      <c r="P244" s="369"/>
      <c r="S244" s="375"/>
    </row>
    <row r="245" spans="2:28">
      <c r="B245" s="259"/>
      <c r="C245" s="337" t="s">
        <v>291</v>
      </c>
      <c r="D245" s="266">
        <v>1</v>
      </c>
      <c r="E245" s="407">
        <v>1.5</v>
      </c>
      <c r="F245" s="388"/>
      <c r="G245" s="403">
        <f t="shared" ref="G245" si="41">+E245*F245</f>
        <v>0</v>
      </c>
      <c r="H245" s="326"/>
      <c r="I245" s="369"/>
      <c r="J245" s="369"/>
      <c r="K245" s="369"/>
      <c r="L245" s="369"/>
      <c r="M245" s="369"/>
      <c r="N245" s="369"/>
      <c r="O245" s="369"/>
      <c r="P245" s="369"/>
      <c r="S245" s="375"/>
    </row>
    <row r="246" spans="2:28" ht="16" thickBot="1">
      <c r="B246" s="331"/>
      <c r="C246" s="347" t="s">
        <v>4</v>
      </c>
      <c r="D246" s="347"/>
      <c r="E246" s="347"/>
      <c r="F246" s="409"/>
      <c r="G246" s="410">
        <f>SUM(G245)</f>
        <v>0</v>
      </c>
      <c r="H246" s="326"/>
      <c r="J246" s="326"/>
      <c r="K246" s="326"/>
      <c r="L246" s="326"/>
      <c r="M246" s="326"/>
      <c r="N246" s="369"/>
      <c r="O246" s="369"/>
      <c r="P246" s="369"/>
      <c r="S246" s="375"/>
      <c r="V246" s="327"/>
    </row>
    <row r="247" spans="2:28" ht="16" thickBot="1">
      <c r="G247" s="326"/>
      <c r="H247" s="326"/>
      <c r="J247" s="326"/>
      <c r="K247" s="326"/>
      <c r="L247" s="326"/>
      <c r="M247" s="326"/>
      <c r="N247" s="369"/>
      <c r="O247" s="369"/>
      <c r="P247" s="369"/>
      <c r="S247" s="375"/>
      <c r="V247" s="327"/>
    </row>
    <row r="248" spans="2:28">
      <c r="B248" s="229">
        <v>9</v>
      </c>
      <c r="C248" s="445" t="s">
        <v>292</v>
      </c>
      <c r="D248" s="446"/>
      <c r="E248" s="446"/>
      <c r="F248" s="447"/>
      <c r="G248" s="444" t="s">
        <v>304</v>
      </c>
      <c r="H248" s="326"/>
      <c r="I248" s="376"/>
      <c r="J248" s="376"/>
      <c r="K248" s="376"/>
      <c r="L248" s="376"/>
      <c r="M248" s="376"/>
      <c r="N248" s="376"/>
      <c r="O248" s="376"/>
      <c r="P248" s="376"/>
      <c r="S248" s="375"/>
      <c r="Y248" s="374"/>
    </row>
    <row r="249" spans="2:28">
      <c r="B249" s="405" t="s">
        <v>5</v>
      </c>
      <c r="C249" s="392" t="s">
        <v>6</v>
      </c>
      <c r="D249" s="336" t="s">
        <v>0</v>
      </c>
      <c r="E249" s="338" t="s">
        <v>7</v>
      </c>
      <c r="F249" s="390" t="s">
        <v>297</v>
      </c>
      <c r="G249" s="402" t="s">
        <v>298</v>
      </c>
      <c r="H249" s="326"/>
      <c r="I249" s="377"/>
      <c r="J249" s="377"/>
      <c r="K249" s="378"/>
      <c r="L249" s="378"/>
      <c r="M249" s="379"/>
      <c r="N249" s="379"/>
      <c r="O249" s="379"/>
      <c r="P249" s="370"/>
      <c r="S249" s="375"/>
    </row>
    <row r="250" spans="2:28">
      <c r="B250" s="382"/>
      <c r="C250" s="362" t="s">
        <v>50</v>
      </c>
      <c r="D250" s="251" t="s">
        <v>19</v>
      </c>
      <c r="E250" s="406">
        <v>3.4000000000000002E-2</v>
      </c>
      <c r="F250" s="388"/>
      <c r="G250" s="403">
        <f t="shared" ref="G250" si="42">+E250*F250</f>
        <v>0</v>
      </c>
      <c r="H250" s="326"/>
      <c r="I250" s="371"/>
      <c r="J250" s="370"/>
      <c r="K250" s="372"/>
      <c r="L250" s="372"/>
      <c r="M250" s="372"/>
      <c r="N250" s="383"/>
      <c r="O250" s="372"/>
      <c r="P250" s="332"/>
      <c r="S250" s="375"/>
      <c r="U250" s="374"/>
      <c r="Y250" s="374"/>
    </row>
    <row r="251" spans="2:28" ht="20">
      <c r="B251" s="382"/>
      <c r="C251" s="362" t="s">
        <v>229</v>
      </c>
      <c r="D251" s="251" t="s">
        <v>10</v>
      </c>
      <c r="E251" s="404">
        <v>1</v>
      </c>
      <c r="F251" s="388"/>
      <c r="G251" s="403">
        <f t="shared" ref="G251:G252" si="43">+E251*F251</f>
        <v>0</v>
      </c>
      <c r="H251" s="269"/>
      <c r="J251" s="326"/>
      <c r="K251" s="326"/>
      <c r="L251" s="371"/>
      <c r="M251" s="370"/>
      <c r="N251" s="372"/>
      <c r="O251" s="372"/>
      <c r="P251" s="372"/>
      <c r="Q251" s="383"/>
      <c r="R251" s="372"/>
      <c r="S251" s="332"/>
      <c r="V251" s="375"/>
      <c r="X251" s="374"/>
      <c r="AB251" s="374"/>
    </row>
    <row r="252" spans="2:28">
      <c r="B252" s="382"/>
      <c r="C252" s="337" t="s">
        <v>231</v>
      </c>
      <c r="D252" s="251" t="s">
        <v>10</v>
      </c>
      <c r="E252" s="404">
        <v>1</v>
      </c>
      <c r="F252" s="388"/>
      <c r="G252" s="403">
        <f t="shared" si="43"/>
        <v>0</v>
      </c>
      <c r="H252" s="326"/>
      <c r="I252" s="380"/>
      <c r="J252" s="370"/>
      <c r="K252" s="372"/>
      <c r="L252" s="372"/>
      <c r="M252" s="372"/>
      <c r="N252" s="381"/>
      <c r="O252" s="372"/>
      <c r="P252" s="334"/>
      <c r="S252" s="375"/>
      <c r="T252" s="375"/>
      <c r="Y252" s="374"/>
    </row>
    <row r="253" spans="2:28" ht="16" thickBot="1">
      <c r="B253" s="331"/>
      <c r="C253" s="347" t="s">
        <v>4</v>
      </c>
      <c r="D253" s="347"/>
      <c r="E253" s="347"/>
      <c r="F253" s="409"/>
      <c r="G253" s="410">
        <f>SUM(G250:G252)</f>
        <v>0</v>
      </c>
      <c r="H253" s="326"/>
      <c r="I253" s="380"/>
      <c r="J253" s="371"/>
      <c r="K253" s="371"/>
      <c r="L253" s="371"/>
      <c r="M253" s="371"/>
      <c r="N253" s="371"/>
      <c r="O253" s="372"/>
      <c r="P253" s="332"/>
      <c r="S253" s="375"/>
    </row>
    <row r="254" spans="2:28">
      <c r="G254" s="326"/>
      <c r="H254" s="326"/>
      <c r="I254" s="384"/>
      <c r="J254" s="384"/>
      <c r="K254" s="384"/>
      <c r="L254" s="384"/>
      <c r="M254" s="384"/>
      <c r="N254" s="384"/>
      <c r="O254" s="372"/>
      <c r="P254" s="28"/>
      <c r="S254" s="375"/>
      <c r="Y254" s="374"/>
    </row>
    <row r="255" spans="2:28" ht="16" thickBot="1">
      <c r="G255" s="326"/>
      <c r="H255" s="326"/>
      <c r="J255" s="28"/>
      <c r="K255" s="28"/>
      <c r="L255" s="28"/>
      <c r="M255" s="28"/>
      <c r="N255" s="28"/>
      <c r="O255" s="28"/>
      <c r="P255" s="369"/>
    </row>
    <row r="256" spans="2:28" ht="25" customHeight="1">
      <c r="B256" s="229">
        <v>10</v>
      </c>
      <c r="C256" s="445" t="s">
        <v>293</v>
      </c>
      <c r="D256" s="446"/>
      <c r="E256" s="446"/>
      <c r="F256" s="447"/>
      <c r="G256" s="444" t="s">
        <v>304</v>
      </c>
      <c r="H256" s="326"/>
      <c r="I256" s="371"/>
      <c r="J256" s="370"/>
      <c r="K256" s="370"/>
      <c r="L256" s="370"/>
      <c r="M256" s="370"/>
      <c r="N256" s="370"/>
      <c r="O256" s="369"/>
      <c r="P256" s="369"/>
    </row>
    <row r="257" spans="2:19">
      <c r="B257" s="405" t="s">
        <v>5</v>
      </c>
      <c r="C257" s="392" t="s">
        <v>6</v>
      </c>
      <c r="D257" s="336" t="s">
        <v>0</v>
      </c>
      <c r="E257" s="338" t="s">
        <v>7</v>
      </c>
      <c r="F257" s="390" t="s">
        <v>297</v>
      </c>
      <c r="G257" s="402" t="s">
        <v>298</v>
      </c>
      <c r="H257" s="326"/>
      <c r="I257" s="368"/>
      <c r="J257" s="368"/>
      <c r="K257" s="368"/>
      <c r="L257" s="368"/>
      <c r="M257" s="368"/>
      <c r="N257" s="368"/>
      <c r="O257" s="369"/>
      <c r="P257" s="369"/>
    </row>
    <row r="258" spans="2:19" ht="20.5" customHeight="1">
      <c r="B258" s="382"/>
      <c r="C258" s="362" t="s">
        <v>294</v>
      </c>
      <c r="D258" s="251">
        <v>1</v>
      </c>
      <c r="E258" s="404">
        <v>1.5</v>
      </c>
      <c r="F258" s="388"/>
      <c r="G258" s="403">
        <f t="shared" ref="G258" si="44">+E258*F258</f>
        <v>0</v>
      </c>
      <c r="H258" s="326"/>
      <c r="I258" s="369"/>
      <c r="J258" s="372"/>
      <c r="K258" s="372"/>
      <c r="L258" s="372"/>
      <c r="M258" s="372"/>
      <c r="N258" s="373"/>
      <c r="O258" s="369"/>
      <c r="P258" s="369"/>
    </row>
    <row r="259" spans="2:19" ht="16" thickBot="1">
      <c r="B259" s="331"/>
      <c r="C259" s="347" t="s">
        <v>4</v>
      </c>
      <c r="D259" s="347"/>
      <c r="E259" s="347"/>
      <c r="F259" s="409"/>
      <c r="G259" s="410">
        <f>SUM(G256:G258)</f>
        <v>0</v>
      </c>
      <c r="H259" s="326"/>
      <c r="J259" s="326"/>
      <c r="K259" s="326"/>
      <c r="L259" s="369"/>
      <c r="M259" s="28"/>
      <c r="N259" s="28"/>
      <c r="O259" s="28"/>
      <c r="P259" s="372"/>
      <c r="Q259" s="373"/>
      <c r="R259" s="369"/>
      <c r="S259" s="369"/>
    </row>
    <row r="260" spans="2:19">
      <c r="H260" s="326"/>
      <c r="J260" s="326"/>
      <c r="K260" s="326"/>
      <c r="L260" s="368"/>
      <c r="M260" s="368"/>
      <c r="N260" s="368"/>
      <c r="O260" s="368"/>
      <c r="P260" s="368"/>
      <c r="Q260" s="374"/>
    </row>
    <row r="261" spans="2:19" ht="16" thickBot="1">
      <c r="J261" s="326"/>
      <c r="K261" s="326"/>
      <c r="L261" s="326"/>
      <c r="M261" s="326"/>
      <c r="N261" s="326"/>
      <c r="O261" s="326"/>
      <c r="P261" s="326"/>
    </row>
    <row r="262" spans="2:19" ht="22.5" customHeight="1">
      <c r="B262" s="229">
        <v>11</v>
      </c>
      <c r="C262" s="445" t="s">
        <v>295</v>
      </c>
      <c r="D262" s="446"/>
      <c r="E262" s="446"/>
      <c r="F262" s="447"/>
      <c r="G262" s="444" t="s">
        <v>304</v>
      </c>
      <c r="L262" s="369"/>
      <c r="M262" s="327"/>
      <c r="N262" s="335"/>
      <c r="O262" s="335"/>
      <c r="P262" s="335"/>
      <c r="Q262" s="335"/>
    </row>
    <row r="263" spans="2:19">
      <c r="B263" s="405" t="s">
        <v>5</v>
      </c>
      <c r="C263" s="392" t="s">
        <v>6</v>
      </c>
      <c r="D263" s="336" t="s">
        <v>0</v>
      </c>
      <c r="E263" s="338" t="s">
        <v>7</v>
      </c>
      <c r="F263" s="390" t="s">
        <v>297</v>
      </c>
      <c r="G263" s="402" t="s">
        <v>298</v>
      </c>
      <c r="L263" s="41"/>
      <c r="M263" s="370"/>
      <c r="N263" s="370"/>
      <c r="O263" s="370"/>
      <c r="P263" s="370"/>
      <c r="Q263" s="370"/>
      <c r="R263" s="369"/>
    </row>
    <row r="264" spans="2:19" ht="22" customHeight="1">
      <c r="B264" s="382"/>
      <c r="C264" s="362" t="s">
        <v>296</v>
      </c>
      <c r="D264" s="251">
        <v>1</v>
      </c>
      <c r="E264" s="404">
        <v>1.5</v>
      </c>
      <c r="F264" s="388"/>
      <c r="G264" s="403">
        <f t="shared" ref="G264" si="45">+E264*F264</f>
        <v>0</v>
      </c>
      <c r="J264" s="326"/>
      <c r="K264" s="326"/>
      <c r="L264" s="369"/>
      <c r="M264" s="327"/>
      <c r="N264" s="335"/>
      <c r="O264" s="335"/>
      <c r="P264" s="335"/>
      <c r="Q264" s="335"/>
    </row>
    <row r="265" spans="2:19" ht="16" thickBot="1">
      <c r="B265" s="331"/>
      <c r="C265" s="347" t="s">
        <v>4</v>
      </c>
      <c r="D265" s="347"/>
      <c r="E265" s="347"/>
      <c r="F265" s="409"/>
      <c r="G265" s="410">
        <f>SUM(G262:G264)</f>
        <v>0</v>
      </c>
      <c r="J265" s="326"/>
      <c r="K265" s="326"/>
      <c r="L265" s="369"/>
      <c r="M265" s="327"/>
      <c r="N265" s="332"/>
      <c r="O265" s="332"/>
      <c r="P265" s="335"/>
      <c r="Q265" s="335"/>
    </row>
    <row r="266" spans="2:19">
      <c r="J266" s="326"/>
      <c r="K266" s="326"/>
      <c r="L266" s="369"/>
      <c r="M266" s="327"/>
      <c r="N266" s="327"/>
      <c r="O266" s="327"/>
      <c r="P266" s="327"/>
      <c r="Q266" s="335"/>
    </row>
    <row r="267" spans="2:19">
      <c r="J267" s="326"/>
      <c r="K267" s="326"/>
      <c r="L267" s="369"/>
      <c r="M267" s="327"/>
      <c r="N267" s="327"/>
      <c r="O267" s="327"/>
      <c r="P267" s="327"/>
      <c r="Q267" s="335"/>
    </row>
    <row r="268" spans="2:19">
      <c r="J268" s="326"/>
      <c r="K268" s="326"/>
      <c r="L268" s="369"/>
      <c r="M268" s="327"/>
      <c r="N268" s="327"/>
      <c r="O268" s="327"/>
      <c r="P268" s="327"/>
      <c r="Q268" s="335"/>
    </row>
    <row r="284" ht="17.25" customHeight="1"/>
    <row r="295" ht="32.15" customHeight="1"/>
  </sheetData>
  <mergeCells count="34">
    <mergeCell ref="C262:F262"/>
    <mergeCell ref="C208:F208"/>
    <mergeCell ref="C219:F219"/>
    <mergeCell ref="C234:F234"/>
    <mergeCell ref="C243:F243"/>
    <mergeCell ref="C248:F248"/>
    <mergeCell ref="C256:F256"/>
    <mergeCell ref="C138:F138"/>
    <mergeCell ref="C145:F145"/>
    <mergeCell ref="C157:F157"/>
    <mergeCell ref="C165:F165"/>
    <mergeCell ref="C178:F178"/>
    <mergeCell ref="C18:F18"/>
    <mergeCell ref="C28:F28"/>
    <mergeCell ref="C35:F35"/>
    <mergeCell ref="C42:F42"/>
    <mergeCell ref="C57:F57"/>
    <mergeCell ref="C66:F66"/>
    <mergeCell ref="C74:F74"/>
    <mergeCell ref="C188:F188"/>
    <mergeCell ref="C194:F194"/>
    <mergeCell ref="C99:F99"/>
    <mergeCell ref="C109:F109"/>
    <mergeCell ref="C116:F116"/>
    <mergeCell ref="C130:F130"/>
    <mergeCell ref="C81:F81"/>
    <mergeCell ref="C92:F92"/>
    <mergeCell ref="I252:I253"/>
    <mergeCell ref="I257:N257"/>
    <mergeCell ref="L260:P260"/>
    <mergeCell ref="C5:F5"/>
    <mergeCell ref="L234:Q234"/>
    <mergeCell ref="I248:P248"/>
    <mergeCell ref="I249:J249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A.U.  (2)</vt:lpstr>
      <vt:lpstr>PRESU (2)</vt:lpstr>
      <vt:lpstr>PRESU</vt:lpstr>
      <vt:lpstr>APU´S</vt:lpstr>
      <vt:lpstr>Hoja1</vt:lpstr>
      <vt:lpstr>'A.U. 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Milena Marin Jaramillo</dc:creator>
  <cp:lastModifiedBy>Ruben Dario Jaramillo Villamar</cp:lastModifiedBy>
  <cp:lastPrinted>2021-06-30T18:40:02Z</cp:lastPrinted>
  <dcterms:created xsi:type="dcterms:W3CDTF">2020-02-21T18:17:11Z</dcterms:created>
  <dcterms:modified xsi:type="dcterms:W3CDTF">2021-07-19T16:23:35Z</dcterms:modified>
</cp:coreProperties>
</file>